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160" windowWidth="11955" windowHeight="1590" tabRatio="598" activeTab="4"/>
  </bookViews>
  <sheets>
    <sheet name="PL" sheetId="9" r:id="rId1"/>
    <sheet name="BS" sheetId="2" r:id="rId2"/>
    <sheet name="Equity" sheetId="6" r:id="rId3"/>
    <sheet name="Cashflow" sheetId="10" r:id="rId4"/>
    <sheet name="Notes(Pursuant to FRS 134" sheetId="3" r:id="rId5"/>
    <sheet name="Notes (Pursuant to Bursa Malay)" sheetId="11" r:id="rId6"/>
  </sheets>
  <definedNames>
    <definedName name="_xlnm.Print_Area" localSheetId="1">BS!$A$1:$F$48</definedName>
    <definedName name="_xlnm.Print_Area" localSheetId="3">Cashflow!$A$1:$F$61</definedName>
    <definedName name="_xlnm.Print_Area" localSheetId="2">Equity!$A$1:$R$31</definedName>
    <definedName name="_xlnm.Print_Area" localSheetId="5">'Notes (Pursuant to Bursa Malay)'!$A$1:$O$175</definedName>
    <definedName name="_xlnm.Print_Area" localSheetId="4">'Notes(Pursuant to FRS 134'!$A$1:$P$163</definedName>
    <definedName name="_xlnm.Print_Area" localSheetId="0">PL!$A$1:$L$53</definedName>
    <definedName name="_xlnm.Print_Titles" localSheetId="1">BS!$1:$2</definedName>
  </definedNames>
  <calcPr calcId="144525"/>
</workbook>
</file>

<file path=xl/calcChain.xml><?xml version="1.0" encoding="utf-8"?>
<calcChain xmlns="http://schemas.openxmlformats.org/spreadsheetml/2006/main">
  <c r="E52" i="2" l="1"/>
  <c r="C52" i="2"/>
  <c r="H64" i="3" l="1"/>
  <c r="O35" i="11" l="1"/>
  <c r="O34" i="11"/>
  <c r="O33" i="11"/>
  <c r="O22" i="11" l="1"/>
  <c r="O21" i="11"/>
  <c r="O20" i="11"/>
  <c r="O14" i="11"/>
  <c r="O15" i="11"/>
  <c r="O13" i="11"/>
  <c r="M83" i="11" l="1"/>
  <c r="M86" i="11" s="1"/>
  <c r="Q86" i="11" s="1"/>
  <c r="F52" i="2" l="1"/>
  <c r="P20" i="6"/>
  <c r="L20" i="6"/>
  <c r="I20" i="6"/>
  <c r="G20" i="6"/>
  <c r="D20" i="6"/>
  <c r="B20" i="6"/>
  <c r="L21" i="9" l="1"/>
  <c r="T6" i="11"/>
  <c r="T5" i="11"/>
  <c r="R9" i="11"/>
  <c r="H92" i="3"/>
  <c r="H60" i="3"/>
  <c r="H59" i="3" s="1"/>
  <c r="J59" i="3"/>
  <c r="H62" i="3"/>
  <c r="C40" i="2"/>
  <c r="D52" i="10"/>
  <c r="D53" i="10"/>
  <c r="J66" i="3" l="1"/>
  <c r="H66" i="3"/>
  <c r="J64" i="3"/>
  <c r="L62" i="3"/>
  <c r="I46" i="11" l="1"/>
  <c r="M158" i="11" l="1"/>
  <c r="C18" i="2"/>
  <c r="C17" i="2"/>
  <c r="J25" i="9"/>
  <c r="J27" i="9"/>
  <c r="J20" i="9"/>
  <c r="O83" i="11" l="1"/>
  <c r="O86" i="11" s="1"/>
  <c r="R86" i="11" s="1"/>
  <c r="R14" i="6"/>
  <c r="E40" i="2"/>
  <c r="E42" i="2" s="1"/>
  <c r="E43" i="2" s="1"/>
  <c r="E37" i="2"/>
  <c r="E29" i="2"/>
  <c r="E31" i="2" s="1"/>
  <c r="E17" i="2"/>
  <c r="E20" i="2" s="1"/>
  <c r="E14" i="2"/>
  <c r="L27" i="9"/>
  <c r="L20" i="9"/>
  <c r="E21" i="2" l="1"/>
  <c r="E44" i="2"/>
  <c r="M149" i="11"/>
  <c r="M157" i="11" s="1"/>
  <c r="M159" i="11" s="1"/>
  <c r="N66" i="3"/>
  <c r="L23" i="9"/>
  <c r="L31" i="9" s="1"/>
  <c r="L35" i="9" s="1"/>
  <c r="E46" i="2"/>
  <c r="N18" i="6"/>
  <c r="R18" i="6" s="1"/>
  <c r="F54" i="10"/>
  <c r="F58" i="10" s="1"/>
  <c r="F44" i="10"/>
  <c r="F37" i="10"/>
  <c r="N81" i="3"/>
  <c r="N78" i="3"/>
  <c r="R78" i="3" s="1"/>
  <c r="M75" i="3"/>
  <c r="M77" i="3" s="1"/>
  <c r="M79" i="3" s="1"/>
  <c r="M82" i="3" s="1"/>
  <c r="L75" i="3"/>
  <c r="L77" i="3" s="1"/>
  <c r="L79" i="3" s="1"/>
  <c r="L82" i="3" s="1"/>
  <c r="K75" i="3"/>
  <c r="K77" i="3" s="1"/>
  <c r="K79" i="3" s="1"/>
  <c r="K82" i="3" s="1"/>
  <c r="I75" i="3"/>
  <c r="I77" i="3" s="1"/>
  <c r="I79" i="3" s="1"/>
  <c r="I82" i="3" s="1"/>
  <c r="N74" i="3"/>
  <c r="J75" i="3"/>
  <c r="J77" i="3" s="1"/>
  <c r="J79" i="3" s="1"/>
  <c r="J82" i="3" s="1"/>
  <c r="H75" i="3"/>
  <c r="H77" i="3" s="1"/>
  <c r="H79" i="3" s="1"/>
  <c r="H82" i="3" s="1"/>
  <c r="O124" i="11"/>
  <c r="P23" i="6"/>
  <c r="N16" i="6"/>
  <c r="R16" i="6" s="1"/>
  <c r="L45" i="9"/>
  <c r="O147" i="11"/>
  <c r="O155" i="11" s="1"/>
  <c r="M147" i="11"/>
  <c r="M155" i="11" s="1"/>
  <c r="O157" i="11"/>
  <c r="L102" i="3"/>
  <c r="J102" i="3"/>
  <c r="H102" i="3"/>
  <c r="N98" i="3"/>
  <c r="N99" i="3" s="1"/>
  <c r="R99" i="3" s="1"/>
  <c r="L99" i="3"/>
  <c r="J99" i="3"/>
  <c r="H99" i="3"/>
  <c r="N92" i="3"/>
  <c r="N93" i="3" s="1"/>
  <c r="L93" i="3"/>
  <c r="J93" i="3"/>
  <c r="H93" i="3"/>
  <c r="N89" i="3"/>
  <c r="N90" i="3" s="1"/>
  <c r="L90" i="3"/>
  <c r="J90" i="3"/>
  <c r="H90" i="3"/>
  <c r="N67" i="3"/>
  <c r="R67" i="3" s="1"/>
  <c r="N101" i="3"/>
  <c r="N102" i="3" s="1"/>
  <c r="R102" i="3" s="1"/>
  <c r="M102" i="3"/>
  <c r="K102" i="3"/>
  <c r="I102" i="3"/>
  <c r="M99" i="3"/>
  <c r="K99" i="3"/>
  <c r="I99" i="3"/>
  <c r="D44" i="10"/>
  <c r="C42" i="2"/>
  <c r="C37" i="2"/>
  <c r="C14" i="2"/>
  <c r="C20" i="2"/>
  <c r="M93" i="3"/>
  <c r="K93" i="3"/>
  <c r="I93" i="3"/>
  <c r="I90" i="3"/>
  <c r="K90" i="3"/>
  <c r="M90" i="3"/>
  <c r="O75" i="3"/>
  <c r="N60" i="3"/>
  <c r="J61" i="3"/>
  <c r="J63" i="3" s="1"/>
  <c r="J65" i="3" s="1"/>
  <c r="J68" i="3" s="1"/>
  <c r="N64" i="3"/>
  <c r="I61" i="3"/>
  <c r="I63" i="3" s="1"/>
  <c r="I65" i="3" s="1"/>
  <c r="I68" i="3" s="1"/>
  <c r="K61" i="3"/>
  <c r="K63" i="3" s="1"/>
  <c r="K65" i="3" s="1"/>
  <c r="K68" i="3" s="1"/>
  <c r="L61" i="3"/>
  <c r="L63" i="3" s="1"/>
  <c r="L65" i="3" s="1"/>
  <c r="L68" i="3" s="1"/>
  <c r="M61" i="3"/>
  <c r="M63" i="3" s="1"/>
  <c r="M65" i="3" s="1"/>
  <c r="M68" i="3" s="1"/>
  <c r="H61" i="3"/>
  <c r="H63" i="3" s="1"/>
  <c r="H65" i="3" s="1"/>
  <c r="H68" i="3" s="1"/>
  <c r="D37" i="10"/>
  <c r="D54" i="10"/>
  <c r="D63" i="10" s="1"/>
  <c r="L25" i="6"/>
  <c r="P25" i="6"/>
  <c r="C29" i="2"/>
  <c r="M69" i="11"/>
  <c r="O69" i="11"/>
  <c r="O70" i="11" s="1"/>
  <c r="M124" i="11"/>
  <c r="I23" i="6"/>
  <c r="I27" i="6" s="1"/>
  <c r="G23" i="6"/>
  <c r="G27" i="6" s="1"/>
  <c r="B23" i="6"/>
  <c r="D23" i="6"/>
  <c r="D27" i="6" s="1"/>
  <c r="D29" i="6" s="1"/>
  <c r="F20" i="6"/>
  <c r="F23" i="6" s="1"/>
  <c r="F27" i="6" s="1"/>
  <c r="L23" i="6"/>
  <c r="N15" i="6"/>
  <c r="R15" i="6" s="1"/>
  <c r="N13" i="6"/>
  <c r="R13" i="6" s="1"/>
  <c r="N17" i="6"/>
  <c r="R17" i="6" s="1"/>
  <c r="N24" i="6"/>
  <c r="R24" i="6" s="1"/>
  <c r="P129" i="3"/>
  <c r="A93" i="6"/>
  <c r="J45" i="9"/>
  <c r="N59" i="3"/>
  <c r="N62" i="3"/>
  <c r="R62" i="3" s="1"/>
  <c r="N73" i="3"/>
  <c r="N80" i="3"/>
  <c r="N76" i="3"/>
  <c r="R76" i="3" s="1"/>
  <c r="M46" i="11"/>
  <c r="O46" i="11" s="1"/>
  <c r="M87" i="11"/>
  <c r="L27" i="6" l="1"/>
  <c r="L29" i="6" s="1"/>
  <c r="E45" i="2"/>
  <c r="P27" i="6"/>
  <c r="B27" i="6"/>
  <c r="B29" i="6" s="1"/>
  <c r="M70" i="11"/>
  <c r="C31" i="2"/>
  <c r="N25" i="6"/>
  <c r="I29" i="6"/>
  <c r="G29" i="6"/>
  <c r="R20" i="6"/>
  <c r="N20" i="6"/>
  <c r="F11" i="10"/>
  <c r="F15" i="10" s="1"/>
  <c r="F25" i="10" s="1"/>
  <c r="F46" i="10" s="1"/>
  <c r="F49" i="10" s="1"/>
  <c r="F62" i="10" s="1"/>
  <c r="U6" i="11"/>
  <c r="N61" i="3"/>
  <c r="R61" i="3" s="1"/>
  <c r="D59" i="10"/>
  <c r="D58" i="10"/>
  <c r="C43" i="2"/>
  <c r="C46" i="2"/>
  <c r="M161" i="11"/>
  <c r="J49" i="9" s="1"/>
  <c r="C21" i="2"/>
  <c r="R90" i="3" s="1"/>
  <c r="M151" i="11"/>
  <c r="J48" i="9" s="1"/>
  <c r="O151" i="11"/>
  <c r="L48" i="9" s="1"/>
  <c r="O159" i="11"/>
  <c r="O161" i="11" s="1"/>
  <c r="L49" i="9" s="1"/>
  <c r="N75" i="3"/>
  <c r="N77" i="3" s="1"/>
  <c r="N79" i="3" s="1"/>
  <c r="N82" i="3" s="1"/>
  <c r="R82" i="3" s="1"/>
  <c r="P29" i="6"/>
  <c r="T20" i="6"/>
  <c r="N23" i="6"/>
  <c r="N27" i="6" s="1"/>
  <c r="L38" i="9"/>
  <c r="L46" i="9" s="1"/>
  <c r="J23" i="9"/>
  <c r="J31" i="9" s="1"/>
  <c r="J35" i="9" s="1"/>
  <c r="R25" i="6" l="1"/>
  <c r="C44" i="2"/>
  <c r="C45" i="2" s="1"/>
  <c r="I47" i="11"/>
  <c r="M47" i="11" s="1"/>
  <c r="O47" i="11" s="1"/>
  <c r="U5" i="11"/>
  <c r="R26" i="11"/>
  <c r="N63" i="3"/>
  <c r="N65" i="3" s="1"/>
  <c r="N68" i="3" s="1"/>
  <c r="R68" i="3" s="1"/>
  <c r="R93" i="3"/>
  <c r="R75" i="3"/>
  <c r="R23" i="6"/>
  <c r="F60" i="10"/>
  <c r="D11" i="10"/>
  <c r="D15" i="10" s="1"/>
  <c r="D25" i="10" s="1"/>
  <c r="Q69" i="11"/>
  <c r="J38" i="9"/>
  <c r="R27" i="6" l="1"/>
  <c r="N29" i="6"/>
  <c r="T27" i="6"/>
  <c r="J46" i="9"/>
  <c r="D46" i="10"/>
  <c r="D49" i="10" s="1"/>
  <c r="R29" i="6" l="1"/>
  <c r="S27" i="6"/>
  <c r="G58" i="10"/>
  <c r="D60" i="10"/>
  <c r="D62" i="10"/>
</calcChain>
</file>

<file path=xl/sharedStrings.xml><?xml version="1.0" encoding="utf-8"?>
<sst xmlns="http://schemas.openxmlformats.org/spreadsheetml/2006/main" count="469" uniqueCount="325">
  <si>
    <t>The Group does not have any financial instruments with off balance sheet risk as at the date of this announcement.</t>
  </si>
  <si>
    <t>(Incorporated in Malaysia)</t>
  </si>
  <si>
    <t>Taxation</t>
  </si>
  <si>
    <t>RM'000</t>
  </si>
  <si>
    <t>Contingent Liabilities</t>
  </si>
  <si>
    <t>Off Balance Sheet Financial Instruments</t>
  </si>
  <si>
    <t>Segmental Reporting</t>
  </si>
  <si>
    <t>By Order of the Board</t>
  </si>
  <si>
    <t>Current liabilities</t>
  </si>
  <si>
    <t>Share capital</t>
  </si>
  <si>
    <t>(unaudited)</t>
  </si>
  <si>
    <t>Revenue</t>
  </si>
  <si>
    <t>Property, plant &amp; equipment</t>
  </si>
  <si>
    <t>Inventories</t>
  </si>
  <si>
    <t>CURRENT</t>
  </si>
  <si>
    <t>YEAR</t>
  </si>
  <si>
    <t>PRECEDING</t>
  </si>
  <si>
    <t>Total</t>
  </si>
  <si>
    <t>Secretary</t>
  </si>
  <si>
    <t>Kuala Lumpur</t>
  </si>
  <si>
    <t>Tax paid</t>
  </si>
  <si>
    <t>Group Borrowings</t>
  </si>
  <si>
    <t>Material Changes In The  Quarterly Results Compared To The Preceding Quarter</t>
  </si>
  <si>
    <t>Seasonal Or Cyclical Factors</t>
  </si>
  <si>
    <t>Earnings Per Share</t>
  </si>
  <si>
    <t>Profit attributable to shareholders</t>
  </si>
  <si>
    <t>'000</t>
  </si>
  <si>
    <t>Basic earnings per share</t>
  </si>
  <si>
    <t>sen</t>
  </si>
  <si>
    <t>Earnings per share (sen) :</t>
  </si>
  <si>
    <t>Current</t>
  </si>
  <si>
    <t>Deferred</t>
  </si>
  <si>
    <t>Changes In The Composition Of The Group</t>
  </si>
  <si>
    <t>Changes In Debt And Equity Securities</t>
  </si>
  <si>
    <t>Changes In Estimated Amounts Reported In Prior Period Which Have Effect On The Current Period</t>
  </si>
  <si>
    <t>Status Of Corporate Proposals</t>
  </si>
  <si>
    <t>Distributable</t>
  </si>
  <si>
    <t>Share</t>
  </si>
  <si>
    <t>Retained</t>
  </si>
  <si>
    <t>capital</t>
  </si>
  <si>
    <t>premium</t>
  </si>
  <si>
    <t>Net changes in working capital</t>
  </si>
  <si>
    <t>Investments in associated companies</t>
  </si>
  <si>
    <t>Deferred tax liabilities</t>
  </si>
  <si>
    <t xml:space="preserve">TH PLANTATIONS BERHAD </t>
  </si>
  <si>
    <t>(Company No : 12696-M)</t>
  </si>
  <si>
    <t>Aliatun binti Mahmud</t>
  </si>
  <si>
    <t>LS0008841</t>
  </si>
  <si>
    <t>Plantation development expenditure</t>
  </si>
  <si>
    <t>Less :</t>
  </si>
  <si>
    <t>Basis Of Preparation</t>
  </si>
  <si>
    <t>Material Related Party Transactions</t>
  </si>
  <si>
    <t>Provision of management services</t>
  </si>
  <si>
    <t>Material Litigation</t>
  </si>
  <si>
    <t>Authorisation For Issue</t>
  </si>
  <si>
    <t>Gross profit</t>
  </si>
  <si>
    <t>Profit from operations</t>
  </si>
  <si>
    <t>Attributable to:</t>
  </si>
  <si>
    <t>Shareholders of the Company</t>
  </si>
  <si>
    <t>Weighted average number of ordinary shares in issue</t>
  </si>
  <si>
    <t>Preceding</t>
  </si>
  <si>
    <t>Year</t>
  </si>
  <si>
    <t>Interests</t>
  </si>
  <si>
    <t>Cash and cash equivalents</t>
  </si>
  <si>
    <t>Lembaga Tabung Haji</t>
  </si>
  <si>
    <t>Ladang Jati Keningau Sdn Bhd</t>
  </si>
  <si>
    <t>TH Bakti Sdn Bhd</t>
  </si>
  <si>
    <t>Lease of land</t>
  </si>
  <si>
    <t>Diluted earnings per share</t>
  </si>
  <si>
    <t>Rental of office</t>
  </si>
  <si>
    <t>Approved but not contracted for</t>
  </si>
  <si>
    <t>Approved and contracted for</t>
  </si>
  <si>
    <t>Relationship</t>
  </si>
  <si>
    <t>Transacting Parties</t>
  </si>
  <si>
    <t>Related Company</t>
  </si>
  <si>
    <t>Quoted Investments</t>
  </si>
  <si>
    <t>There were no purchases or disposals of quoted investments for the current quarter under review.</t>
  </si>
  <si>
    <t xml:space="preserve">Unquoted Investments And/Or Properties </t>
  </si>
  <si>
    <t>Share of loss before tax  of associated company</t>
  </si>
  <si>
    <t>Assets</t>
  </si>
  <si>
    <t>Total non-current assets</t>
  </si>
  <si>
    <t>Total current assets</t>
  </si>
  <si>
    <t>Total assets</t>
  </si>
  <si>
    <t>Equity</t>
  </si>
  <si>
    <t>Retained earnings</t>
  </si>
  <si>
    <t>Total equity</t>
  </si>
  <si>
    <t>Liabilities</t>
  </si>
  <si>
    <t>Total non-current liabilities</t>
  </si>
  <si>
    <t>Total liabilities</t>
  </si>
  <si>
    <t>Total equity and liabilities</t>
  </si>
  <si>
    <t>Tax refund</t>
  </si>
  <si>
    <t>Variance</t>
  </si>
  <si>
    <t>%</t>
  </si>
  <si>
    <t>Sub-total</t>
  </si>
  <si>
    <t>As at</t>
  </si>
  <si>
    <t>Auditors' Report on Preceding Annual Financial Statements</t>
  </si>
  <si>
    <t>Net tangible assets per share (RM)</t>
  </si>
  <si>
    <t>Acquisition of property, plant and equipment</t>
  </si>
  <si>
    <t>Proceeds from disposal of prepaid lease payments</t>
  </si>
  <si>
    <t>Secured :</t>
  </si>
  <si>
    <t>Term loan</t>
  </si>
  <si>
    <t>TH Pelita Meludam Sdn Bhd</t>
  </si>
  <si>
    <t>Loans and borrowings</t>
  </si>
  <si>
    <t>The Group's plantation operations are affected by seasonal crop production, weather conditions and fluctuating commodity prices.</t>
  </si>
  <si>
    <t>Non-distributable</t>
  </si>
  <si>
    <t>Proceed from disposal of property, plant and equipment</t>
  </si>
  <si>
    <t>Share premium</t>
  </si>
  <si>
    <t>Current tax liabilities</t>
  </si>
  <si>
    <t>Prepaid lease payments</t>
  </si>
  <si>
    <t>Other income</t>
  </si>
  <si>
    <t>Zakat expense</t>
  </si>
  <si>
    <t>Attributable to equity holders of the Company</t>
  </si>
  <si>
    <t>Acquisition of subsidiaries, net cash acquired</t>
  </si>
  <si>
    <t>Total equity attributable to equity holders of the Company</t>
  </si>
  <si>
    <t>Non current</t>
  </si>
  <si>
    <t xml:space="preserve">Profit margin income from short term Islamic deposits </t>
  </si>
  <si>
    <t>Variance Of Actual Profit From Forecast Profit</t>
  </si>
  <si>
    <t>The Group did not issue any profit forecast for the current quarter.</t>
  </si>
  <si>
    <t>Acquisition of prepaid lease payments</t>
  </si>
  <si>
    <t>TH Bonggaya Sdn Bhd</t>
  </si>
  <si>
    <t>Dividends paid to shareholders of the Company</t>
  </si>
  <si>
    <t>Deposits with licensed banks</t>
  </si>
  <si>
    <t>Deposits pledged</t>
  </si>
  <si>
    <t>Profit before tax</t>
  </si>
  <si>
    <t>Finance costs</t>
  </si>
  <si>
    <t>Total current liabilities</t>
  </si>
  <si>
    <t>Other investment</t>
  </si>
  <si>
    <t>earnings</t>
  </si>
  <si>
    <t>UNAUDITED</t>
  </si>
  <si>
    <t>TH Pelita Beladin Sdn Bhd</t>
  </si>
  <si>
    <t>reserve</t>
  </si>
  <si>
    <t>Cash and Bank balances</t>
  </si>
  <si>
    <t>There were no material events which occurred subsequent to the balance sheet date until the date of this announcement.</t>
  </si>
  <si>
    <t>Share Option</t>
  </si>
  <si>
    <t>Unsecured:</t>
  </si>
  <si>
    <t>Murabahah Medium Term Notes ("MMTNs")</t>
  </si>
  <si>
    <t>Other</t>
  </si>
  <si>
    <t>Current Year Prospects</t>
  </si>
  <si>
    <t>Material Event Subsequent To The Balance Sheet Date</t>
  </si>
  <si>
    <t>Issuance of ordinary shares pursuant to ESOS</t>
  </si>
  <si>
    <t>There were no estimated amounts reported in prior period.</t>
  </si>
  <si>
    <t>Borrowing cost paid</t>
  </si>
  <si>
    <t>Proceed from disposal of short term investment</t>
  </si>
  <si>
    <t>Transactions with THP</t>
  </si>
  <si>
    <t>Other reserves</t>
  </si>
  <si>
    <t>reserves</t>
  </si>
  <si>
    <t>(i)</t>
  </si>
  <si>
    <t>(ii)</t>
  </si>
  <si>
    <t>The comparison of the Group revenue and profit before taxation for the current and preceding quarter is as follows:</t>
  </si>
  <si>
    <t>TH Travel Services Sdn Bhd</t>
  </si>
  <si>
    <t>Proceeds from issue of Murabahah Medium Term Notes</t>
  </si>
  <si>
    <t>NOTES PART A: EXPLANATORY NOTES PURSUANT TO FRS 134</t>
  </si>
  <si>
    <t>Significant accounting policies</t>
  </si>
  <si>
    <t>NOTES PART B: EXPLANATORY NOTES PURSUANT TO APPENDIX 9B OF THE MAIN MARKET LISTING REQUIREMENTS OF BURSA MALAYSIA SECURITIES BERHAD</t>
  </si>
  <si>
    <t>Decrease in deposits pledged</t>
  </si>
  <si>
    <t>Plantation</t>
  </si>
  <si>
    <t>Elimination</t>
  </si>
  <si>
    <t>Consolidated</t>
  </si>
  <si>
    <t>External operating revenue</t>
  </si>
  <si>
    <t>Inter-segment revenue</t>
  </si>
  <si>
    <t>Total operating revenue</t>
  </si>
  <si>
    <t>Segment results</t>
  </si>
  <si>
    <t>ASSETS AND LIABILITIES</t>
  </si>
  <si>
    <t>Assets that belong to the Group</t>
  </si>
  <si>
    <t>Liabilities that belong to the Group</t>
  </si>
  <si>
    <t>Management Services</t>
  </si>
  <si>
    <t>Operating expenses</t>
  </si>
  <si>
    <t>Other expenses</t>
  </si>
  <si>
    <t>The interim financial statements have been prepared under the historical cost convention.</t>
  </si>
  <si>
    <t xml:space="preserve">PT. TH Indo Plantations </t>
  </si>
  <si>
    <t>Purchase of flight tickets</t>
  </si>
  <si>
    <t>Transactions with THP Agro Management Sdn Bhd (wholly owned subsidiary of THP)</t>
  </si>
  <si>
    <t xml:space="preserve">There were no purchases or disposals of unquoted investments for the current quarter under review. </t>
  </si>
  <si>
    <t xml:space="preserve">There were no unusual items affecting assets, liabilities, equity and net income. </t>
  </si>
  <si>
    <t xml:space="preserve">TH Pelita Gedong Sdn Bhd </t>
  </si>
  <si>
    <t xml:space="preserve">TH Pelita Sadong Sdn Bhd </t>
  </si>
  <si>
    <t>Adjusted weighted average number of ordinary shares in issue</t>
  </si>
  <si>
    <t>At 1 January 2011</t>
  </si>
  <si>
    <t>CONDENSED CONSOLIDATED STATEMENT OF COMPREHENSIVE INCOME</t>
  </si>
  <si>
    <t>CONDENSED CONSOLIDATED STATEMENT OF FINANCIAL POSITION</t>
  </si>
  <si>
    <t>CONDENSED CONSOLIDATED STATEMENT OF CASH FLOWS</t>
  </si>
  <si>
    <t>Realised</t>
  </si>
  <si>
    <t>Unrealised</t>
  </si>
  <si>
    <t>Consolidation adjustments</t>
  </si>
  <si>
    <t>Total Group retained earnings as per consolidated accounts</t>
  </si>
  <si>
    <t>The unrealised portion of retained earnings comprise mainly of deferred tax expense.</t>
  </si>
  <si>
    <t>Exercise price per share (RM)</t>
  </si>
  <si>
    <t>No. of shares issued ('000)</t>
  </si>
  <si>
    <t>Administrative expenses</t>
  </si>
  <si>
    <t>Non-Controlling Interests</t>
  </si>
  <si>
    <t>Non-controlling interests</t>
  </si>
  <si>
    <t>Non-controlling</t>
  </si>
  <si>
    <t>TH Pelita Simunjan Sdn Bhd</t>
  </si>
  <si>
    <t>and inter-company receivables</t>
  </si>
  <si>
    <r>
      <t xml:space="preserve">The interim financial statements have been prepared in accordance with the requirements of FRS 134: </t>
    </r>
    <r>
      <rPr>
        <i/>
        <sz val="11"/>
        <rFont val="Tahoma"/>
        <family val="2"/>
      </rPr>
      <t>Interim Financial Reporting</t>
    </r>
    <r>
      <rPr>
        <sz val="11"/>
        <rFont val="Tahoma"/>
        <family val="2"/>
      </rPr>
      <t xml:space="preserve"> and paragraph 9.22 of the Main Market Listing Requirements of Bursa Malaysia Securities Berhad.</t>
    </r>
  </si>
  <si>
    <t>Holding Corporation</t>
  </si>
  <si>
    <t>TH-USIA Jatimas Sdn Bhd</t>
  </si>
  <si>
    <t>Purchase of fertilisers</t>
  </si>
  <si>
    <t>CCM Fertilizers Sdn Bhd</t>
  </si>
  <si>
    <t>Dividends to non-controlling interests</t>
  </si>
  <si>
    <t>Profit/ Total comprehensive income for the year</t>
  </si>
  <si>
    <t>Unusual Items Due To Their Nature, Size Or Incidence</t>
  </si>
  <si>
    <t>Realised and Unrealised Profits</t>
  </si>
  <si>
    <t xml:space="preserve">(a) </t>
  </si>
  <si>
    <t>Notwithstanding the volatility of commodity prices, the Group is optimistic in being able to sustain its current satisfactory performance.</t>
  </si>
  <si>
    <t>Share option granted under ESOS</t>
  </si>
  <si>
    <t>Sistem Komunikasi Gelombang Sdn Bhd</t>
  </si>
  <si>
    <t>Telecommunication service provider</t>
  </si>
  <si>
    <t>Syarikat Takaful Malaysia</t>
  </si>
  <si>
    <t>Purchase of insurance</t>
  </si>
  <si>
    <t>Effect of dilution    (ESOS    outstanding)</t>
  </si>
  <si>
    <t>Share option reserve</t>
  </si>
  <si>
    <t>Depreciation</t>
  </si>
  <si>
    <t>Depreciation and amortisation</t>
  </si>
  <si>
    <t>Dividends to shareholders of the Company</t>
  </si>
  <si>
    <t xml:space="preserve">Dividends </t>
  </si>
  <si>
    <t>Transactions with THP Group</t>
  </si>
  <si>
    <t>As at 31.12.11</t>
  </si>
  <si>
    <t>Quarter 4</t>
  </si>
  <si>
    <t>31.12.2011</t>
  </si>
  <si>
    <t>AS AT 31 DECEMBER 2011</t>
  </si>
  <si>
    <t>On 11 November 2011, the company had entered into two (2) separate conditional agreements as follows:</t>
  </si>
  <si>
    <t>(b)</t>
  </si>
  <si>
    <t>A Conditional Sale and Purchase of Shares Agreement with Sawit Green Plantation Sdn. Bhd. to acquire 3,500,000 ordinary shares of RM1.00 each held by Sawit Green in the share capital of Hydroflow Sdn. Bhd., representing 70% of the issued and paid-up share capital of Hydroflow, for a total Purchase Consideration (“PC”) of RM73,500,000.</t>
  </si>
  <si>
    <t>Dividend</t>
  </si>
  <si>
    <t>Basic earnings per share (Note 29)</t>
  </si>
  <si>
    <t>Diluted earnings per share (Note 29)</t>
  </si>
  <si>
    <t>Proceeds from issuance of new shares in relation to ESOS</t>
  </si>
  <si>
    <t>Trade and other receivables</t>
  </si>
  <si>
    <t>Prepayment and other assets</t>
  </si>
  <si>
    <t>Net increase in cash and cash equivalents</t>
  </si>
  <si>
    <t>Cash and cash equivalents at beginning of the year</t>
  </si>
  <si>
    <t>Cash flows from operating activities</t>
  </si>
  <si>
    <t>Adjustment for non-cash flow items</t>
  </si>
  <si>
    <t xml:space="preserve">Operating profit before changes in working capital </t>
  </si>
  <si>
    <t xml:space="preserve">Changes in working capital </t>
  </si>
  <si>
    <t>Cash and cash equivalents comprise:</t>
  </si>
  <si>
    <t>Cash flows from financing activities</t>
  </si>
  <si>
    <t>Cash flows from investing activities</t>
  </si>
  <si>
    <t>Investment from non-controlling interests</t>
  </si>
  <si>
    <t>Trade and other payables</t>
  </si>
  <si>
    <t>Capital And Other Commitments Outstanding Not Provided For In The Interim Financial Report</t>
  </si>
  <si>
    <t>Valuation Of Property, Plant And Equipment</t>
  </si>
  <si>
    <t>Tax expense ( Note 20 )</t>
  </si>
  <si>
    <t>Cost of sales ( Note 17 )</t>
  </si>
  <si>
    <t>As at announcement date, both transactions have yet to be completed, pending completion of certain condition precedents.</t>
  </si>
  <si>
    <t>Nature of transactions</t>
  </si>
  <si>
    <t>31.03.12</t>
  </si>
  <si>
    <t>31.03.11</t>
  </si>
  <si>
    <t>The auditors have expressed an unqualified opinion on the Company's statutory consolidated financial statements for the year ended 31 December 2011 in their report dated 21 February 2012.</t>
  </si>
  <si>
    <t>ENDED 31 MARCH 2011</t>
  </si>
  <si>
    <t>ENDED 31 MARCH 2012</t>
  </si>
  <si>
    <t>AS AT 31 MARCH 2012</t>
  </si>
  <si>
    <t>For the year ended 31.03.2012</t>
  </si>
  <si>
    <t>The Directors are of the opinion that the Group has no contingent liabilities which upon crystallisation would have material impact on the financial position and business of the Group as at 24 April 2012.</t>
  </si>
  <si>
    <t>As at 31.03.2012</t>
  </si>
  <si>
    <t>Quarter1</t>
  </si>
  <si>
    <t>First  Quarter</t>
  </si>
  <si>
    <t>No dividend has been proposed for the current quarter under review.</t>
  </si>
  <si>
    <t>24 April 2012</t>
  </si>
  <si>
    <t>The interim financial statements were authorised for issue by the Board of Directors in accordance with a resolution of the Directors dated 24 April 2012.</t>
  </si>
  <si>
    <t>Review Of Performance for First Quarter</t>
  </si>
  <si>
    <t xml:space="preserve">First quarter </t>
  </si>
  <si>
    <t>PBT</t>
  </si>
  <si>
    <t>The Condensed Consolidated Statement Of Comprehensive Income should be read in conjunction with the Audited Financial Statements for the year ended 31 December 2011 and the accompanying explanatory notes attached to the interim financial statements.</t>
  </si>
  <si>
    <t>As at 31.03.12</t>
  </si>
  <si>
    <t>The Condensed Consolidated Statement of Financial Position should be read in conjunction with the Audited Financial Statements for the year ended 31 December 2011 and the accompanying explanatory notes attached to the interim financial statements.</t>
  </si>
  <si>
    <t>CONDENSED CONSOLIDATED STATEMENT OF CHANGES IN EQUITY FOR THE PERIOD ENDED 31 MARCH 2012</t>
  </si>
  <si>
    <t>At 31 March 2012 (unaudited)</t>
  </si>
  <si>
    <t>FOR THE QUARTER ENDED 31 MARCH 2012</t>
  </si>
  <si>
    <t>Net cash (used in) investing activities</t>
  </si>
  <si>
    <t>Net cash  generated from financing activities</t>
  </si>
  <si>
    <t>Net cash (used in)/ generated from operating activities</t>
  </si>
  <si>
    <t>First Quarter</t>
  </si>
  <si>
    <t>At 1 January 2012</t>
  </si>
  <si>
    <t>FIRST QUARTER</t>
  </si>
  <si>
    <t>QUARTERLY REPORT FOR THE QUARTER ENDED 31 MARCH 2012</t>
  </si>
  <si>
    <t>The Directors have pleasure in announcing the unaudited consolidated results for the quarter ended 31 March 2012.</t>
  </si>
  <si>
    <t>The Condensed Consolidated Statement of Changes in Equity should be read in conjunction with the Audited Financial Statements for the year ended 31 December 2011 and the accompanying explanatory notes attached to the interim financial statements.</t>
  </si>
  <si>
    <t>The Condensed Consolidated Statement of Cash Flows  should be read in conjunction with the Audited Financial Statements for the year ended 31 December 2011 and the accompanying explanatory notes attached to the interim financial statements.</t>
  </si>
  <si>
    <t>There were no dividends paid for the first quarter ended 31 March 2012.</t>
  </si>
  <si>
    <t>Business units (Quarter ended 31 March 2012 vs. 31 March 2011)</t>
  </si>
  <si>
    <t>31.03.2012</t>
  </si>
  <si>
    <t>FOR THE QUARTER ENDED</t>
  </si>
  <si>
    <t>RESULTS FOR THE PERIOD</t>
  </si>
  <si>
    <t>As at 31 March 2012, the total secured borrowings, which are denominated in Ringgit Malaysia, are as follows:</t>
  </si>
  <si>
    <t>Current quarter</t>
  </si>
  <si>
    <t>Crude palm oil sales</t>
  </si>
  <si>
    <t>Palm kernel sales</t>
  </si>
  <si>
    <t>FFB sales to outsider</t>
  </si>
  <si>
    <t>Realised average prices</t>
  </si>
  <si>
    <t>(Metric tonnes)</t>
  </si>
  <si>
    <t>Sales Volume</t>
  </si>
  <si>
    <t>Since the last audited financial statements for the year ended 31 December 2011, neither the Group nor its subsidiary companies are a party to any material litigation or arbitration, either as plaintiff or defendant.</t>
  </si>
  <si>
    <t>(RM/tonne)</t>
  </si>
  <si>
    <t>Production cost</t>
  </si>
  <si>
    <t>Manuring cost</t>
  </si>
  <si>
    <t>General Charges</t>
  </si>
  <si>
    <t>The Company issued RM50 million Murabahah Medium Term Notes (MMTNs) with a maturity date of 6 years from the date of issue during the current quarter. The MMTNs bear interest at an effective interest rate of 6.1%.</t>
  </si>
  <si>
    <t>Apart from the above, there were no other issuances, cancellations, repurchases, resale of debt and equity securities in the period todate.</t>
  </si>
  <si>
    <t>The Group's revenue and profits are mainly contributed by its major segment, which is plantations operations.</t>
  </si>
  <si>
    <t>For the current quarter ended 31 March 2012, the Group recorded revenue of  RM95.05 million, of which 94.71% was contributed by plantation operations segment, compared with RM75.06 million  for the same quarter last year. The increase in revenue was mainly attributed by  higher sales  volume of CPO, PK and FFB despite lower average commodity selling prices realised.</t>
  </si>
  <si>
    <t>Higher labour cost (taken up as labour/assistance and general charges cost) due to incentive payment of RM200 per month for eligible workers.</t>
  </si>
  <si>
    <t>25% of annual fertiliser budget for current year has been spent as compared to 21% for same quarter last year.</t>
  </si>
  <si>
    <t>Labour/ Assistance (Harvesting)</t>
  </si>
  <si>
    <t>(audited)</t>
  </si>
  <si>
    <t>The accounting policies applied by the Group in these condensed consolidated interim financial statements are the same as those applied by the Group in its consolidated annual financial statements as at and for the year ended 31 December 2011.</t>
  </si>
  <si>
    <t xml:space="preserve">There was no valuation of the property, plant and equipment in the current quarter under review. </t>
  </si>
  <si>
    <t>Profit/ Total comprehensive income for the quarter</t>
  </si>
  <si>
    <t>Profit after tax /Total comprehensive income for the quarter</t>
  </si>
  <si>
    <t>Quarter</t>
  </si>
  <si>
    <t>At 31 December 2011 (audited)</t>
  </si>
  <si>
    <t>Cash and cash equivalents at end of the quarter</t>
  </si>
  <si>
    <t>The interim financial statements should be read in conjunction with the audited financial statements for the year ended 31 December 2011. The explanatory notes attached to the interim financial statements provide an explanation of events and transactions that are significant to an understanding of the changes in the financial position and performance of the Group since the year ended 31 December 2011.</t>
  </si>
  <si>
    <t xml:space="preserve">The Company issued 6,647,200 new ordinary shares of RM0.50 each being shares exercised by eligible employees  pursuant to THP Employee Share Option Scheme ("THP ESOS")  as follows: </t>
  </si>
  <si>
    <t>There were no changes in the composition of the Group for the quarter under review.</t>
  </si>
  <si>
    <t xml:space="preserve">The higher sales volume contributed to higher revenue of RM38 million to the Group. </t>
  </si>
  <si>
    <t>The  lower commodity prices resulted in lower revenue of RM18 million to the Group.</t>
  </si>
  <si>
    <t>Profit before tax for the first quarter ended 31 March 2012 was lower by 18% to RM25.10 million as compared to RM30.67 million for the same quarter last year due to higher production costs as follows:</t>
  </si>
  <si>
    <t>Income tax is calculated at the Malaysian statutory tax rate of 25% of the estimated assessable profit for the quarter.</t>
  </si>
  <si>
    <t>The effective tax rate of the Group for the quarter is  higher than statutory rate as a result of lower capital allowances available .</t>
  </si>
  <si>
    <t>A Conditional Sale and Purchase of Shares Agreement with Indonesian shareholders namely Drs. H. Rajasa Abdurachman and Ir. Badai Sakti Daniel, to acquire 5,580,000 shares of Rp1,000 each held collectively by the sellers in the share capital of PT Persada Kencana Prima (“PKP”), representing 93% of the total issued and fully paid-up share capital of PKP, for a total PC of Rp46,211,960,000. The RM equivalent of the total PC is RM16,822,701 based on the exchange rate as at 10 November 2011 of Rp2,747:RM1.00</t>
  </si>
  <si>
    <t>Revenue  was lower by 28% mainly due to lower sales volume for CPO, PK and FFB as compared to the preceding quarter. Meanwhile, profit before tax was lower as compared to the preceding quarter due to lower sales volume of CPO, PK and FFB and extensive estate upkeep and maintenance work carried out during the current quarter.</t>
  </si>
  <si>
    <r>
      <t xml:space="preserve">In our audited financial statements for the year ended 31 December 2011 dated 21 February 2012, the Group had stated that it was adopting the Malaysian Financial Reporting Standards ("MFRS") framework for the current financial period and that it was still assessing the impact of adopting MFRS 141, </t>
    </r>
    <r>
      <rPr>
        <i/>
        <sz val="11"/>
        <rFont val="Tahoma"/>
        <family val="2"/>
      </rPr>
      <t>Agriculture</t>
    </r>
    <r>
      <rPr>
        <sz val="11"/>
        <rFont val="Tahoma"/>
        <family val="2"/>
      </rPr>
      <t>.</t>
    </r>
  </si>
  <si>
    <r>
      <t xml:space="preserve">However, subsequent to further assessment on the impact of adopting MFRS framework, in particular MFRS 141, </t>
    </r>
    <r>
      <rPr>
        <i/>
        <sz val="11"/>
        <rFont val="Tahoma"/>
        <family val="2"/>
      </rPr>
      <t>Agriculture</t>
    </r>
    <r>
      <rPr>
        <sz val="11"/>
        <rFont val="Tahoma"/>
        <family val="2"/>
      </rPr>
      <t>, the Group has now decided to apply as "Transitioning Entities" and adopt the Financial Reporting Standards ("FRS") framework for the current period.</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</si>
</sst>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0.0"/>
    <numFmt numFmtId="167" formatCode="#,##0_);\(#,##0\);&quot;   -   &quot;"/>
  </numFmts>
  <fonts count="23" x14ac:knownFonts="1">
    <font>
      <sz val="10"/>
      <name val="Arial"/>
    </font>
    <font>
      <sz val="10"/>
      <name val="Arial"/>
      <family val="2"/>
    </font>
    <font>
      <b/>
      <u/>
      <sz val="11"/>
      <name val="Tahoma"/>
      <family val="2"/>
    </font>
    <font>
      <sz val="11"/>
      <name val="Tahoma"/>
      <family val="2"/>
    </font>
    <font>
      <b/>
      <sz val="11"/>
      <name val="Tahoma"/>
      <family val="2"/>
    </font>
    <font>
      <sz val="10"/>
      <name val="Tahoma"/>
      <family val="2"/>
    </font>
    <font>
      <b/>
      <sz val="10"/>
      <name val="Tahoma"/>
      <family val="2"/>
    </font>
    <font>
      <u/>
      <sz val="11"/>
      <name val="Tahoma"/>
      <family val="2"/>
    </font>
    <font>
      <b/>
      <sz val="14"/>
      <name val="Tahoma"/>
      <family val="2"/>
    </font>
    <font>
      <sz val="9"/>
      <name val="Tahoma"/>
      <family val="2"/>
    </font>
    <font>
      <b/>
      <sz val="9"/>
      <name val="Tahoma"/>
      <family val="2"/>
    </font>
    <font>
      <b/>
      <u/>
      <sz val="10"/>
      <name val="Tahoma"/>
      <family val="2"/>
    </font>
    <font>
      <b/>
      <i/>
      <sz val="11"/>
      <name val="Tahoma"/>
      <family val="2"/>
    </font>
    <font>
      <b/>
      <sz val="10.5"/>
      <name val="Tahoma"/>
      <family val="2"/>
    </font>
    <font>
      <sz val="11"/>
      <color indexed="10"/>
      <name val="Tahoma"/>
      <family val="2"/>
    </font>
    <font>
      <b/>
      <sz val="11"/>
      <color indexed="47"/>
      <name val="Tahoma"/>
      <family val="2"/>
    </font>
    <font>
      <sz val="11"/>
      <color indexed="47"/>
      <name val="Tahoma"/>
      <family val="2"/>
    </font>
    <font>
      <i/>
      <sz val="11"/>
      <name val="Tahoma"/>
      <family val="2"/>
    </font>
    <font>
      <i/>
      <sz val="10"/>
      <name val="Arial"/>
      <family val="2"/>
    </font>
    <font>
      <sz val="11"/>
      <color theme="0"/>
      <name val="Tahoma"/>
      <family val="2"/>
    </font>
    <font>
      <b/>
      <sz val="11"/>
      <color theme="0"/>
      <name val="Tahoma"/>
      <family val="2"/>
    </font>
    <font>
      <b/>
      <sz val="11"/>
      <color rgb="FFFF0000"/>
      <name val="Tahoma"/>
      <family val="2"/>
    </font>
    <font>
      <sz val="11"/>
      <color rgb="FFFF0000"/>
      <name val="Tahoma"/>
      <family val="2"/>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medium">
        <color indexed="64"/>
      </top>
      <bottom style="double">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5">
    <xf numFmtId="0" fontId="0" fillId="0" borderId="0" xfId="0"/>
    <xf numFmtId="0" fontId="2" fillId="0" borderId="0" xfId="0" applyFont="1" applyFill="1"/>
    <xf numFmtId="0" fontId="3" fillId="0" borderId="0" xfId="0" applyFont="1" applyFill="1"/>
    <xf numFmtId="0" fontId="4" fillId="0" borderId="0" xfId="0" applyFont="1" applyFill="1"/>
    <xf numFmtId="0" fontId="3" fillId="0" borderId="0" xfId="0" applyFont="1" applyFill="1" applyAlignment="1">
      <alignment horizontal="justify" vertical="top" wrapText="1"/>
    </xf>
    <xf numFmtId="0" fontId="3" fillId="0" borderId="0" xfId="0" applyFont="1" applyFill="1" applyAlignment="1">
      <alignment vertical="center" wrapText="1"/>
    </xf>
    <xf numFmtId="0" fontId="4" fillId="0" borderId="0" xfId="0" applyFont="1" applyFill="1" applyAlignment="1">
      <alignment horizontal="center"/>
    </xf>
    <xf numFmtId="0" fontId="4" fillId="0" borderId="0" xfId="0" applyFont="1" applyFill="1" applyAlignment="1">
      <alignment horizontal="right"/>
    </xf>
    <xf numFmtId="0" fontId="4" fillId="0" borderId="0" xfId="0" applyFont="1" applyFill="1" applyAlignment="1">
      <alignment horizontal="right" vertical="top"/>
    </xf>
    <xf numFmtId="0" fontId="3" fillId="0" borderId="0" xfId="0" applyFont="1" applyFill="1" applyAlignment="1">
      <alignment vertical="top" wrapText="1"/>
    </xf>
    <xf numFmtId="0" fontId="3" fillId="0" borderId="0" xfId="0" quotePrefix="1" applyFont="1" applyFill="1" applyAlignment="1">
      <alignment horizontal="justify" vertical="top" wrapText="1"/>
    </xf>
    <xf numFmtId="0" fontId="4" fillId="0" borderId="0" xfId="0" applyFont="1" applyFill="1" applyAlignment="1">
      <alignment horizontal="justify" vertical="top" wrapText="1"/>
    </xf>
    <xf numFmtId="0" fontId="3" fillId="0" borderId="0" xfId="0" applyFont="1" applyFill="1" applyAlignment="1">
      <alignment vertical="top"/>
    </xf>
    <xf numFmtId="0" fontId="4" fillId="0" borderId="0" xfId="0" applyFont="1" applyFill="1" applyAlignment="1">
      <alignment vertical="top" wrapText="1"/>
    </xf>
    <xf numFmtId="0" fontId="3" fillId="0" borderId="0" xfId="0" applyFont="1" applyFill="1" applyAlignment="1">
      <alignment horizontal="justify" vertical="top"/>
    </xf>
    <xf numFmtId="0" fontId="4" fillId="0" borderId="0" xfId="0" applyFont="1" applyFill="1" applyAlignment="1"/>
    <xf numFmtId="0" fontId="3" fillId="0" borderId="0" xfId="0" applyFont="1" applyFill="1" applyBorder="1" applyAlignment="1"/>
    <xf numFmtId="0" fontId="4" fillId="0" borderId="0" xfId="0" applyFont="1" applyFill="1" applyBorder="1" applyAlignment="1">
      <alignment horizontal="center"/>
    </xf>
    <xf numFmtId="0" fontId="5" fillId="0" borderId="0" xfId="0" applyFont="1" applyFill="1"/>
    <xf numFmtId="0" fontId="3" fillId="0" borderId="0" xfId="0" applyFont="1" applyFill="1" applyAlignment="1">
      <alignment horizontal="right"/>
    </xf>
    <xf numFmtId="0" fontId="4" fillId="0" borderId="0" xfId="0" quotePrefix="1" applyFont="1" applyFill="1"/>
    <xf numFmtId="0" fontId="3" fillId="0" borderId="0" xfId="0" applyFont="1" applyFill="1" applyBorder="1"/>
    <xf numFmtId="165" fontId="4" fillId="0" borderId="0" xfId="1" applyNumberFormat="1" applyFont="1" applyFill="1" applyBorder="1"/>
    <xf numFmtId="165" fontId="4" fillId="0" borderId="0" xfId="1" applyNumberFormat="1" applyFont="1" applyFill="1"/>
    <xf numFmtId="165" fontId="4" fillId="0" borderId="0" xfId="1" applyNumberFormat="1" applyFont="1" applyFill="1" applyBorder="1" applyAlignment="1">
      <alignment horizontal="right"/>
    </xf>
    <xf numFmtId="165" fontId="3" fillId="0" borderId="0" xfId="0" applyNumberFormat="1" applyFont="1" applyFill="1"/>
    <xf numFmtId="0" fontId="6" fillId="0" borderId="0" xfId="0" applyFont="1" applyFill="1"/>
    <xf numFmtId="0" fontId="4" fillId="0" borderId="0" xfId="0" applyFont="1" applyFill="1" applyAlignment="1">
      <alignment horizontal="center" wrapText="1"/>
    </xf>
    <xf numFmtId="165" fontId="4" fillId="0" borderId="1" xfId="1" applyNumberFormat="1" applyFont="1" applyFill="1" applyBorder="1"/>
    <xf numFmtId="165" fontId="3" fillId="0" borderId="0" xfId="1" applyNumberFormat="1" applyFont="1" applyFill="1" applyBorder="1"/>
    <xf numFmtId="165" fontId="3" fillId="0" borderId="0" xfId="1" applyNumberFormat="1" applyFont="1" applyFill="1" applyBorder="1" applyAlignment="1">
      <alignment horizontal="right"/>
    </xf>
    <xf numFmtId="165" fontId="3" fillId="0" borderId="0" xfId="1" applyNumberFormat="1" applyFont="1" applyFill="1"/>
    <xf numFmtId="0" fontId="3" fillId="0" borderId="0" xfId="0" applyFont="1" applyFill="1" applyBorder="1" applyAlignment="1">
      <alignment horizontal="justify" vertical="top" wrapText="1"/>
    </xf>
    <xf numFmtId="0" fontId="4" fillId="0" borderId="0" xfId="0" applyFont="1" applyFill="1" applyBorder="1" applyAlignment="1">
      <alignment horizontal="justify" vertical="top" wrapText="1"/>
    </xf>
    <xf numFmtId="165" fontId="4" fillId="0" borderId="0" xfId="1" applyNumberFormat="1" applyFont="1" applyFill="1" applyBorder="1" applyAlignment="1">
      <alignment horizontal="left" vertical="top" wrapText="1"/>
    </xf>
    <xf numFmtId="165" fontId="3" fillId="0" borderId="0" xfId="1" applyNumberFormat="1" applyFont="1" applyFill="1" applyBorder="1" applyAlignment="1">
      <alignment horizontal="left" vertical="top" wrapText="1"/>
    </xf>
    <xf numFmtId="0" fontId="3" fillId="0" borderId="0" xfId="0" applyFont="1" applyFill="1" applyAlignment="1">
      <alignment vertical="center"/>
    </xf>
    <xf numFmtId="0" fontId="3" fillId="0" borderId="0" xfId="0" applyFont="1" applyFill="1" applyBorder="1" applyAlignment="1">
      <alignment vertical="center"/>
    </xf>
    <xf numFmtId="165" fontId="4" fillId="0" borderId="0" xfId="0" applyNumberFormat="1" applyFont="1" applyFill="1" applyBorder="1" applyAlignment="1">
      <alignment vertical="center"/>
    </xf>
    <xf numFmtId="165" fontId="3" fillId="0" borderId="0" xfId="0" applyNumberFormat="1" applyFont="1" applyFill="1" applyBorder="1" applyAlignment="1">
      <alignment vertical="center"/>
    </xf>
    <xf numFmtId="165" fontId="3" fillId="0" borderId="0" xfId="1" applyNumberFormat="1" applyFont="1" applyFill="1" applyBorder="1" applyAlignment="1">
      <alignment horizontal="justify" vertical="center" wrapText="1"/>
    </xf>
    <xf numFmtId="165" fontId="4" fillId="0" borderId="0" xfId="1" applyNumberFormat="1" applyFont="1" applyFill="1" applyAlignment="1">
      <alignment horizontal="right"/>
    </xf>
    <xf numFmtId="0" fontId="3" fillId="0" borderId="0" xfId="0" quotePrefix="1" applyFont="1" applyFill="1"/>
    <xf numFmtId="0" fontId="4" fillId="0" borderId="0" xfId="0" applyFont="1" applyFill="1" applyAlignment="1">
      <alignment horizontal="justify" vertical="top"/>
    </xf>
    <xf numFmtId="0" fontId="3" fillId="0" borderId="0" xfId="0" applyFont="1" applyFill="1" applyAlignment="1">
      <alignment horizontal="left" indent="1"/>
    </xf>
    <xf numFmtId="0" fontId="3" fillId="0" borderId="0" xfId="0" applyFont="1" applyFill="1" applyAlignment="1">
      <alignment horizontal="justify" vertical="center"/>
    </xf>
    <xf numFmtId="0" fontId="4" fillId="0" borderId="0" xfId="0" quotePrefix="1" applyFont="1" applyFill="1" applyAlignment="1">
      <alignment horizontal="center" vertical="top"/>
    </xf>
    <xf numFmtId="0" fontId="4" fillId="0" borderId="0" xfId="0" applyFont="1" applyFill="1" applyAlignment="1">
      <alignment horizontal="left"/>
    </xf>
    <xf numFmtId="43" fontId="4" fillId="0" borderId="2" xfId="1" applyFont="1" applyFill="1" applyBorder="1" applyAlignment="1">
      <alignment horizontal="right" vertical="top"/>
    </xf>
    <xf numFmtId="0" fontId="9" fillId="0" borderId="0" xfId="0" applyFont="1" applyFill="1" applyAlignment="1">
      <alignment vertical="top" wrapText="1"/>
    </xf>
    <xf numFmtId="166" fontId="9" fillId="0" borderId="0" xfId="0" quotePrefix="1" applyNumberFormat="1" applyFont="1" applyFill="1" applyAlignment="1">
      <alignment horizontal="center" vertical="top" wrapText="1"/>
    </xf>
    <xf numFmtId="0" fontId="9" fillId="0" borderId="0" xfId="0" applyFont="1" applyFill="1" applyAlignment="1">
      <alignment vertical="top"/>
    </xf>
    <xf numFmtId="166" fontId="10" fillId="0" borderId="0" xfId="0" applyNumberFormat="1" applyFont="1" applyFill="1" applyAlignment="1">
      <alignment horizontal="right" vertical="top" wrapText="1"/>
    </xf>
    <xf numFmtId="166" fontId="9" fillId="0" borderId="0" xfId="0" applyNumberFormat="1" applyFont="1" applyFill="1" applyAlignment="1">
      <alignment horizontal="right" vertical="top" wrapText="1"/>
    </xf>
    <xf numFmtId="43" fontId="3" fillId="0" borderId="0" xfId="1" applyNumberFormat="1" applyFont="1" applyFill="1"/>
    <xf numFmtId="167" fontId="4" fillId="0" borderId="0" xfId="0" applyNumberFormat="1" applyFont="1" applyFill="1" applyAlignment="1">
      <alignment horizontal="right"/>
    </xf>
    <xf numFmtId="0" fontId="4" fillId="0" borderId="0" xfId="0" applyFont="1" applyFill="1" applyAlignment="1">
      <alignment horizontal="center" vertical="top" wrapText="1"/>
    </xf>
    <xf numFmtId="165" fontId="4" fillId="0" borderId="3" xfId="1" applyNumberFormat="1" applyFont="1" applyFill="1" applyBorder="1" applyAlignment="1">
      <alignment vertical="center"/>
    </xf>
    <xf numFmtId="165" fontId="4" fillId="0" borderId="0" xfId="1" applyNumberFormat="1" applyFont="1" applyFill="1" applyBorder="1" applyAlignment="1">
      <alignment vertical="center"/>
    </xf>
    <xf numFmtId="0" fontId="3" fillId="0" borderId="0" xfId="0" applyFont="1" applyFill="1" applyAlignment="1">
      <alignment wrapText="1"/>
    </xf>
    <xf numFmtId="0" fontId="4" fillId="0" borderId="0" xfId="0" applyFont="1" applyFill="1" applyAlignment="1">
      <alignment vertical="top"/>
    </xf>
    <xf numFmtId="167" fontId="4" fillId="0" borderId="4" xfId="0" applyNumberFormat="1" applyFont="1" applyFill="1" applyBorder="1" applyAlignment="1">
      <alignment horizontal="right"/>
    </xf>
    <xf numFmtId="165" fontId="4" fillId="0" borderId="0" xfId="1" applyNumberFormat="1" applyFont="1" applyFill="1" applyBorder="1" applyAlignment="1">
      <alignment vertical="top" wrapText="1"/>
    </xf>
    <xf numFmtId="165" fontId="3" fillId="0" borderId="0" xfId="1" applyNumberFormat="1" applyFont="1" applyFill="1" applyBorder="1" applyAlignment="1">
      <alignment horizontal="justify" vertical="top" wrapText="1"/>
    </xf>
    <xf numFmtId="165" fontId="3" fillId="0" borderId="0" xfId="1" applyNumberFormat="1" applyFont="1" applyFill="1" applyBorder="1" applyAlignment="1">
      <alignment vertical="center"/>
    </xf>
    <xf numFmtId="165" fontId="4" fillId="0" borderId="0" xfId="1" applyNumberFormat="1" applyFont="1" applyFill="1" applyBorder="1" applyAlignment="1">
      <alignment horizontal="center" vertical="center"/>
    </xf>
    <xf numFmtId="0" fontId="13" fillId="0" borderId="0" xfId="0" applyFont="1" applyFill="1" applyAlignment="1">
      <alignment horizontal="center" vertical="top" wrapText="1"/>
    </xf>
    <xf numFmtId="165" fontId="4" fillId="0" borderId="5" xfId="0" applyNumberFormat="1" applyFont="1" applyFill="1" applyBorder="1"/>
    <xf numFmtId="165" fontId="4" fillId="0" borderId="6" xfId="1" applyNumberFormat="1" applyFont="1" applyFill="1" applyBorder="1"/>
    <xf numFmtId="14" fontId="4" fillId="0" borderId="0" xfId="0" quotePrefix="1" applyNumberFormat="1" applyFont="1" applyFill="1" applyAlignment="1">
      <alignment horizontal="center"/>
    </xf>
    <xf numFmtId="167" fontId="4" fillId="0" borderId="0" xfId="0" applyNumberFormat="1" applyFont="1" applyFill="1" applyBorder="1" applyAlignment="1">
      <alignment horizontal="right"/>
    </xf>
    <xf numFmtId="167" fontId="4" fillId="0" borderId="6" xfId="0" applyNumberFormat="1" applyFont="1" applyFill="1" applyBorder="1" applyAlignment="1">
      <alignment horizontal="right"/>
    </xf>
    <xf numFmtId="0" fontId="3" fillId="0" borderId="0" xfId="0" applyNumberFormat="1" applyFont="1" applyFill="1" applyAlignment="1">
      <alignment horizontal="justify" vertical="center" wrapText="1"/>
    </xf>
    <xf numFmtId="0" fontId="3" fillId="0" borderId="0" xfId="0" applyFont="1" applyFill="1" applyAlignment="1">
      <alignment horizontal="justify" wrapText="1"/>
    </xf>
    <xf numFmtId="0" fontId="3" fillId="0" borderId="0" xfId="0" applyFont="1" applyFill="1" applyAlignment="1">
      <alignment horizontal="justify" vertical="center" wrapText="1"/>
    </xf>
    <xf numFmtId="0" fontId="8" fillId="0" borderId="0" xfId="0" applyFont="1" applyFill="1" applyBorder="1" applyAlignment="1">
      <alignment horizontal="center"/>
    </xf>
    <xf numFmtId="0" fontId="3" fillId="0" borderId="0" xfId="0" applyFont="1" applyFill="1" applyBorder="1" applyAlignment="1">
      <alignment horizontal="center"/>
    </xf>
    <xf numFmtId="0" fontId="9" fillId="0" borderId="0" xfId="0" applyFont="1" applyFill="1" applyBorder="1" applyAlignment="1">
      <alignment horizontal="center"/>
    </xf>
    <xf numFmtId="0" fontId="3" fillId="0" borderId="0" xfId="0" applyNumberFormat="1" applyFont="1" applyFill="1" applyBorder="1" applyAlignment="1">
      <alignment horizontal="justify" vertical="top" wrapText="1"/>
    </xf>
    <xf numFmtId="0" fontId="3" fillId="0" borderId="0" xfId="0" applyNumberFormat="1" applyFont="1" applyFill="1" applyAlignment="1">
      <alignment horizontal="justify" vertical="top" wrapText="1"/>
    </xf>
    <xf numFmtId="0" fontId="3" fillId="0" borderId="0" xfId="0" applyFont="1" applyFill="1" applyAlignment="1" applyProtection="1">
      <alignment vertical="top" wrapText="1"/>
      <protection locked="0"/>
    </xf>
    <xf numFmtId="165" fontId="4" fillId="0" borderId="4" xfId="1" applyNumberFormat="1" applyFont="1" applyFill="1" applyBorder="1" applyAlignment="1">
      <alignment vertical="center"/>
    </xf>
    <xf numFmtId="0" fontId="3" fillId="0" borderId="0" xfId="0" applyFont="1" applyFill="1" applyAlignment="1"/>
    <xf numFmtId="0" fontId="4" fillId="0" borderId="0" xfId="0" applyFont="1"/>
    <xf numFmtId="43" fontId="4" fillId="0" borderId="2" xfId="0" applyNumberFormat="1" applyFont="1" applyFill="1" applyBorder="1"/>
    <xf numFmtId="0" fontId="3" fillId="0" borderId="0" xfId="0" applyFont="1" applyFill="1" applyAlignment="1" applyProtection="1">
      <alignment vertical="center" wrapText="1"/>
      <protection locked="0"/>
    </xf>
    <xf numFmtId="165" fontId="4" fillId="0" borderId="4" xfId="1" applyNumberFormat="1" applyFont="1" applyFill="1" applyBorder="1"/>
    <xf numFmtId="165" fontId="4" fillId="0" borderId="0" xfId="1" applyNumberFormat="1" applyFont="1" applyFill="1" applyAlignment="1">
      <alignment vertical="center"/>
    </xf>
    <xf numFmtId="165" fontId="4" fillId="0" borderId="0" xfId="1" applyNumberFormat="1" applyFont="1" applyFill="1" applyAlignment="1"/>
    <xf numFmtId="165" fontId="4" fillId="0" borderId="0" xfId="1" applyNumberFormat="1" applyFont="1" applyFill="1" applyBorder="1" applyAlignment="1"/>
    <xf numFmtId="0" fontId="3" fillId="0" borderId="0" xfId="0" applyFont="1" applyFill="1" applyAlignment="1" applyProtection="1">
      <alignment horizontal="justify" vertical="center" wrapText="1"/>
      <protection locked="0"/>
    </xf>
    <xf numFmtId="165" fontId="4" fillId="0" borderId="0" xfId="1" applyNumberFormat="1" applyFont="1" applyFill="1" applyBorder="1" applyAlignment="1">
      <alignment vertical="top"/>
    </xf>
    <xf numFmtId="165" fontId="4" fillId="0" borderId="4" xfId="1" applyNumberFormat="1" applyFont="1" applyFill="1" applyBorder="1" applyAlignment="1">
      <alignment vertical="top"/>
    </xf>
    <xf numFmtId="0" fontId="5" fillId="0" borderId="0" xfId="0" applyFont="1" applyFill="1" applyAlignment="1"/>
    <xf numFmtId="0" fontId="4" fillId="0" borderId="0" xfId="0" applyFont="1" applyFill="1" applyAlignment="1">
      <alignment wrapText="1"/>
    </xf>
    <xf numFmtId="165" fontId="4" fillId="0" borderId="5" xfId="1" applyNumberFormat="1" applyFont="1" applyFill="1" applyBorder="1"/>
    <xf numFmtId="0" fontId="4" fillId="0" borderId="0" xfId="0" applyNumberFormat="1" applyFont="1" applyFill="1" applyBorder="1" applyAlignment="1">
      <alignment vertical="top" wrapText="1"/>
    </xf>
    <xf numFmtId="0" fontId="6" fillId="0" borderId="0" xfId="0" applyFont="1" applyFill="1" applyAlignment="1">
      <alignment vertical="top"/>
    </xf>
    <xf numFmtId="167" fontId="3" fillId="0" borderId="0" xfId="0" applyNumberFormat="1" applyFont="1" applyFill="1"/>
    <xf numFmtId="0" fontId="11" fillId="0" borderId="0" xfId="0" applyFont="1" applyFill="1" applyBorder="1" applyAlignment="1"/>
    <xf numFmtId="0" fontId="11" fillId="0" borderId="0" xfId="0" applyFont="1" applyFill="1" applyAlignment="1"/>
    <xf numFmtId="167" fontId="4" fillId="0" borderId="0" xfId="0" applyNumberFormat="1" applyFont="1" applyFill="1" applyBorder="1" applyAlignment="1"/>
    <xf numFmtId="167" fontId="4" fillId="0" borderId="0" xfId="0" applyNumberFormat="1" applyFont="1" applyFill="1"/>
    <xf numFmtId="167" fontId="4" fillId="0" borderId="0" xfId="0" applyNumberFormat="1" applyFont="1" applyFill="1" applyAlignment="1">
      <alignment horizontal="center"/>
    </xf>
    <xf numFmtId="167" fontId="4" fillId="0" borderId="0" xfId="0" applyNumberFormat="1" applyFont="1" applyFill="1" applyBorder="1" applyAlignment="1">
      <alignment horizontal="center"/>
    </xf>
    <xf numFmtId="167" fontId="7" fillId="0" borderId="0" xfId="0" applyNumberFormat="1" applyFont="1" applyFill="1"/>
    <xf numFmtId="167" fontId="2" fillId="0" borderId="0" xfId="0" applyNumberFormat="1" applyFont="1" applyFill="1" applyAlignment="1">
      <alignment horizontal="center"/>
    </xf>
    <xf numFmtId="167" fontId="3" fillId="0" borderId="0" xfId="0" applyNumberFormat="1" applyFont="1" applyFill="1" applyBorder="1"/>
    <xf numFmtId="167" fontId="4" fillId="0" borderId="0" xfId="0" applyNumberFormat="1" applyFont="1" applyFill="1" applyBorder="1"/>
    <xf numFmtId="167" fontId="4" fillId="0" borderId="3" xfId="0" applyNumberFormat="1" applyFont="1" applyFill="1" applyBorder="1"/>
    <xf numFmtId="167" fontId="3" fillId="0" borderId="0" xfId="0" applyNumberFormat="1" applyFont="1" applyFill="1" applyAlignment="1">
      <alignment vertical="top" wrapText="1"/>
    </xf>
    <xf numFmtId="167" fontId="4" fillId="0" borderId="8" xfId="0" applyNumberFormat="1" applyFont="1" applyFill="1" applyBorder="1" applyAlignment="1">
      <alignment horizontal="right"/>
    </xf>
    <xf numFmtId="167" fontId="4" fillId="0" borderId="1" xfId="0" applyNumberFormat="1" applyFont="1" applyFill="1" applyBorder="1" applyAlignment="1">
      <alignment horizontal="right"/>
    </xf>
    <xf numFmtId="167" fontId="3" fillId="0" borderId="0" xfId="0" applyNumberFormat="1" applyFont="1" applyFill="1" applyAlignment="1">
      <alignment horizontal="right"/>
    </xf>
    <xf numFmtId="167" fontId="3" fillId="0" borderId="0" xfId="0" applyNumberFormat="1" applyFont="1" applyFill="1" applyAlignment="1">
      <alignment wrapText="1"/>
    </xf>
    <xf numFmtId="165" fontId="3" fillId="0" borderId="0" xfId="1" applyNumberFormat="1" applyFont="1" applyFill="1" applyAlignment="1">
      <alignment vertical="top"/>
    </xf>
    <xf numFmtId="167" fontId="3" fillId="0" borderId="0" xfId="0" applyNumberFormat="1" applyFont="1" applyFill="1" applyBorder="1" applyAlignment="1">
      <alignment wrapText="1"/>
    </xf>
    <xf numFmtId="0" fontId="0" fillId="0" borderId="0" xfId="0" applyAlignment="1">
      <alignment wrapText="1"/>
    </xf>
    <xf numFmtId="0" fontId="12" fillId="0" borderId="0" xfId="0" applyFont="1" applyFill="1"/>
    <xf numFmtId="0" fontId="3" fillId="0" borderId="0" xfId="0" applyFont="1" applyFill="1" applyAlignment="1">
      <alignment horizontal="justify"/>
    </xf>
    <xf numFmtId="165" fontId="4" fillId="0" borderId="2" xfId="1" applyNumberFormat="1" applyFont="1" applyFill="1" applyBorder="1" applyAlignment="1">
      <alignment horizontal="justify"/>
    </xf>
    <xf numFmtId="0" fontId="4" fillId="0" borderId="0" xfId="0" quotePrefix="1" applyFont="1" applyFill="1" applyAlignment="1">
      <alignment horizontal="center"/>
    </xf>
    <xf numFmtId="0" fontId="4" fillId="0" borderId="0" xfId="0" applyNumberFormat="1" applyFont="1" applyFill="1" applyAlignment="1">
      <alignment horizontal="center" vertical="center"/>
    </xf>
    <xf numFmtId="165" fontId="4" fillId="0" borderId="1" xfId="1" applyNumberFormat="1" applyFont="1" applyFill="1" applyBorder="1" applyAlignment="1">
      <alignment vertical="center"/>
    </xf>
    <xf numFmtId="0" fontId="3"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horizontal="right"/>
    </xf>
    <xf numFmtId="0" fontId="3" fillId="0" borderId="0" xfId="0" applyFont="1" applyFill="1" applyBorder="1" applyAlignment="1">
      <alignment horizontal="right"/>
    </xf>
    <xf numFmtId="167" fontId="4" fillId="0" borderId="0" xfId="0" applyNumberFormat="1" applyFont="1" applyFill="1" applyBorder="1" applyAlignment="1">
      <alignment wrapText="1"/>
    </xf>
    <xf numFmtId="167" fontId="4" fillId="0" borderId="0" xfId="0" applyNumberFormat="1" applyFont="1" applyFill="1" applyBorder="1" applyAlignment="1">
      <alignment vertical="top" wrapText="1"/>
    </xf>
    <xf numFmtId="167" fontId="4" fillId="0" borderId="4" xfId="0" applyNumberFormat="1" applyFont="1" applyFill="1" applyBorder="1" applyAlignment="1">
      <alignment horizontal="center"/>
    </xf>
    <xf numFmtId="14" fontId="4" fillId="0" borderId="0" xfId="0" applyNumberFormat="1" applyFont="1" applyFill="1" applyAlignment="1">
      <alignment horizontal="center"/>
    </xf>
    <xf numFmtId="0" fontId="4" fillId="0" borderId="0" xfId="0" applyFont="1" applyFill="1" applyAlignment="1">
      <alignment horizontal="center" vertical="top"/>
    </xf>
    <xf numFmtId="0" fontId="0" fillId="0" borderId="0" xfId="0" applyAlignment="1"/>
    <xf numFmtId="165" fontId="14" fillId="0" borderId="0" xfId="0" applyNumberFormat="1" applyFont="1" applyFill="1" applyAlignment="1">
      <alignment vertical="top"/>
    </xf>
    <xf numFmtId="165" fontId="3" fillId="0" borderId="0" xfId="0" applyNumberFormat="1" applyFont="1" applyFill="1" applyBorder="1"/>
    <xf numFmtId="167" fontId="14" fillId="0" borderId="0" xfId="0" applyNumberFormat="1" applyFont="1" applyFill="1"/>
    <xf numFmtId="0" fontId="0" fillId="0" borderId="0" xfId="0" applyFill="1" applyAlignment="1">
      <alignment wrapText="1"/>
    </xf>
    <xf numFmtId="0" fontId="5" fillId="0" borderId="0" xfId="0" applyFont="1" applyFill="1" applyBorder="1"/>
    <xf numFmtId="0" fontId="3" fillId="0" borderId="0" xfId="0" applyFont="1" applyFill="1" applyBorder="1" applyAlignment="1">
      <alignment horizontal="justify"/>
    </xf>
    <xf numFmtId="0" fontId="3" fillId="0" borderId="0" xfId="0" applyFont="1" applyFill="1" applyBorder="1" applyAlignment="1">
      <alignment horizontal="justify" vertical="top"/>
    </xf>
    <xf numFmtId="0" fontId="4" fillId="0" borderId="0" xfId="0" quotePrefix="1" applyFont="1" applyFill="1" applyBorder="1" applyAlignment="1">
      <alignment horizontal="center"/>
    </xf>
    <xf numFmtId="0" fontId="3" fillId="0" borderId="0" xfId="0" applyFont="1" applyFill="1" applyBorder="1" applyAlignment="1">
      <alignment horizontal="justify" vertical="center"/>
    </xf>
    <xf numFmtId="0" fontId="0" fillId="0" borderId="0" xfId="0" applyFill="1" applyAlignment="1"/>
    <xf numFmtId="165" fontId="3" fillId="0" borderId="0" xfId="1" applyNumberFormat="1" applyFont="1" applyFill="1" applyAlignment="1">
      <alignment vertical="center"/>
    </xf>
    <xf numFmtId="0" fontId="3" fillId="0" borderId="0" xfId="0" applyFont="1" applyFill="1" applyAlignment="1">
      <alignment horizontal="center" vertical="top"/>
    </xf>
    <xf numFmtId="0" fontId="3" fillId="2" borderId="0" xfId="0" applyFont="1" applyFill="1" applyAlignment="1">
      <alignment horizontal="justify" vertical="top"/>
    </xf>
    <xf numFmtId="0" fontId="0" fillId="0" borderId="0" xfId="0" applyAlignment="1">
      <alignment vertical="top" wrapText="1"/>
    </xf>
    <xf numFmtId="165" fontId="15" fillId="0" borderId="0" xfId="2" applyNumberFormat="1" applyFont="1" applyFill="1" applyBorder="1" applyAlignment="1">
      <alignment vertical="center"/>
    </xf>
    <xf numFmtId="0" fontId="16" fillId="0" borderId="0" xfId="0" applyFont="1" applyFill="1" applyBorder="1" applyAlignment="1">
      <alignment vertical="center"/>
    </xf>
    <xf numFmtId="165" fontId="15" fillId="0" borderId="0" xfId="0" applyNumberFormat="1" applyFont="1" applyFill="1" applyBorder="1" applyAlignment="1">
      <alignment vertical="center"/>
    </xf>
    <xf numFmtId="0" fontId="16" fillId="0" borderId="0" xfId="0" applyFont="1" applyFill="1" applyAlignment="1">
      <alignment vertical="center"/>
    </xf>
    <xf numFmtId="39" fontId="4" fillId="0" borderId="2" xfId="0" applyNumberFormat="1" applyFont="1" applyFill="1" applyBorder="1" applyAlignment="1">
      <alignment horizontal="center" vertical="center"/>
    </xf>
    <xf numFmtId="39" fontId="3" fillId="0" borderId="0" xfId="0" applyNumberFormat="1" applyFont="1" applyFill="1" applyBorder="1" applyAlignment="1">
      <alignment horizontal="center" vertical="center"/>
    </xf>
    <xf numFmtId="39" fontId="3" fillId="0" borderId="0" xfId="0" applyNumberFormat="1" applyFont="1" applyFill="1" applyAlignment="1">
      <alignment horizontal="center" vertical="center"/>
    </xf>
    <xf numFmtId="165" fontId="4" fillId="0" borderId="0" xfId="1" applyNumberFormat="1" applyFont="1" applyFill="1" applyAlignment="1">
      <alignment horizontal="justify"/>
    </xf>
    <xf numFmtId="165" fontId="4" fillId="0" borderId="0" xfId="1" applyNumberFormat="1" applyFont="1" applyFill="1" applyAlignment="1">
      <alignment horizontal="justify" vertical="top"/>
    </xf>
    <xf numFmtId="165" fontId="3" fillId="0" borderId="0" xfId="1" applyNumberFormat="1" applyFont="1" applyFill="1" applyAlignment="1">
      <alignment horizontal="justify" vertical="top"/>
    </xf>
    <xf numFmtId="165" fontId="3" fillId="0" borderId="0" xfId="1" applyNumberFormat="1" applyFont="1" applyFill="1" applyAlignment="1">
      <alignment horizontal="justify"/>
    </xf>
    <xf numFmtId="0" fontId="3" fillId="0" borderId="0" xfId="0" applyFont="1" applyFill="1" applyAlignment="1">
      <alignment horizontal="center"/>
    </xf>
    <xf numFmtId="165" fontId="4" fillId="0" borderId="0" xfId="1" applyNumberFormat="1" applyFont="1" applyFill="1" applyAlignment="1">
      <alignment vertical="top"/>
    </xf>
    <xf numFmtId="0" fontId="7" fillId="0" borderId="0" xfId="0" applyFont="1" applyFill="1"/>
    <xf numFmtId="0" fontId="12" fillId="0" borderId="0" xfId="0" applyFont="1" applyFill="1" applyAlignment="1">
      <alignment horizontal="center"/>
    </xf>
    <xf numFmtId="39" fontId="4" fillId="0" borderId="0" xfId="0" applyNumberFormat="1" applyFont="1" applyFill="1" applyBorder="1" applyAlignment="1">
      <alignment horizontal="center" vertical="center"/>
    </xf>
    <xf numFmtId="165" fontId="4" fillId="0" borderId="2" xfId="1" applyNumberFormat="1" applyFont="1" applyFill="1" applyBorder="1" applyAlignment="1">
      <alignment horizontal="right"/>
    </xf>
    <xf numFmtId="0" fontId="4" fillId="0" borderId="2" xfId="0" applyFont="1" applyFill="1" applyBorder="1" applyAlignment="1"/>
    <xf numFmtId="0" fontId="3" fillId="0" borderId="2" xfId="0" applyFont="1" applyFill="1" applyBorder="1"/>
    <xf numFmtId="0" fontId="3" fillId="0" borderId="2" xfId="0" applyFont="1" applyFill="1" applyBorder="1" applyAlignment="1"/>
    <xf numFmtId="0" fontId="3" fillId="0" borderId="4" xfId="0" applyFont="1" applyFill="1" applyBorder="1" applyAlignment="1"/>
    <xf numFmtId="0" fontId="4" fillId="0" borderId="4" xfId="0" applyFont="1" applyFill="1" applyBorder="1" applyAlignment="1"/>
    <xf numFmtId="0" fontId="3" fillId="0" borderId="1" xfId="0" applyFont="1" applyFill="1" applyBorder="1" applyAlignment="1"/>
    <xf numFmtId="0" fontId="4" fillId="0" borderId="1" xfId="0" applyFont="1" applyFill="1" applyBorder="1" applyAlignment="1"/>
    <xf numFmtId="0" fontId="3" fillId="0" borderId="2" xfId="0" applyFont="1" applyFill="1" applyBorder="1" applyAlignment="1">
      <alignment wrapText="1"/>
    </xf>
    <xf numFmtId="165" fontId="3" fillId="0" borderId="0" xfId="1" applyNumberFormat="1" applyFont="1" applyFill="1" applyBorder="1" applyAlignment="1"/>
    <xf numFmtId="165" fontId="3" fillId="0" borderId="4" xfId="1" applyNumberFormat="1" applyFont="1" applyFill="1" applyBorder="1" applyAlignment="1"/>
    <xf numFmtId="165" fontId="3" fillId="0" borderId="1" xfId="1" applyNumberFormat="1" applyFont="1" applyFill="1" applyBorder="1" applyAlignment="1"/>
    <xf numFmtId="165" fontId="3" fillId="0" borderId="0" xfId="0" applyNumberFormat="1" applyFont="1" applyFill="1" applyBorder="1" applyAlignment="1"/>
    <xf numFmtId="165" fontId="4" fillId="0" borderId="3" xfId="1" applyNumberFormat="1" applyFont="1" applyFill="1" applyBorder="1" applyAlignment="1">
      <alignment horizontal="right"/>
    </xf>
    <xf numFmtId="2" fontId="4" fillId="0" borderId="2" xfId="0" applyNumberFormat="1" applyFont="1" applyFill="1" applyBorder="1" applyAlignment="1">
      <alignment horizontal="center" vertical="center"/>
    </xf>
    <xf numFmtId="0" fontId="4" fillId="0" borderId="0" xfId="0" applyFont="1" applyFill="1" applyAlignment="1">
      <alignment vertical="center"/>
    </xf>
    <xf numFmtId="165" fontId="3" fillId="0" borderId="1" xfId="0" applyNumberFormat="1" applyFont="1" applyFill="1" applyBorder="1" applyAlignment="1"/>
    <xf numFmtId="0" fontId="17" fillId="0" borderId="0" xfId="0" applyFont="1" applyFill="1" applyAlignment="1">
      <alignment vertical="top" wrapText="1"/>
    </xf>
    <xf numFmtId="0" fontId="18" fillId="0" borderId="0" xfId="0" applyFont="1" applyAlignment="1">
      <alignment vertical="top" wrapText="1"/>
    </xf>
    <xf numFmtId="0" fontId="4" fillId="0" borderId="0" xfId="0" applyFont="1" applyFill="1" applyBorder="1" applyAlignment="1">
      <alignment vertical="center"/>
    </xf>
    <xf numFmtId="0" fontId="3" fillId="3" borderId="0" xfId="0" applyFont="1" applyFill="1" applyAlignment="1">
      <alignment vertical="center" wrapText="1"/>
    </xf>
    <xf numFmtId="0" fontId="0" fillId="3" borderId="0" xfId="0" applyFill="1" applyAlignment="1">
      <alignment vertical="center" wrapText="1"/>
    </xf>
    <xf numFmtId="0" fontId="3" fillId="3" borderId="0" xfId="0" applyFont="1" applyFill="1" applyAlignment="1">
      <alignment horizontal="justify" vertical="top"/>
    </xf>
    <xf numFmtId="39" fontId="4" fillId="3" borderId="0" xfId="0" applyNumberFormat="1" applyFont="1" applyFill="1" applyBorder="1" applyAlignment="1">
      <alignment horizontal="center" vertical="center"/>
    </xf>
    <xf numFmtId="165" fontId="4" fillId="3" borderId="0" xfId="1" applyNumberFormat="1" applyFont="1" applyFill="1" applyBorder="1" applyAlignment="1">
      <alignment vertical="top" wrapText="1"/>
    </xf>
    <xf numFmtId="165" fontId="4" fillId="3" borderId="1" xfId="1" applyNumberFormat="1" applyFont="1" applyFill="1" applyBorder="1" applyAlignment="1">
      <alignment vertical="center"/>
    </xf>
    <xf numFmtId="0" fontId="3" fillId="3" borderId="0" xfId="0" applyFont="1" applyFill="1"/>
    <xf numFmtId="0" fontId="3" fillId="3" borderId="0" xfId="0" applyFont="1" applyFill="1" applyAlignment="1">
      <alignment horizontal="justify" vertical="top" wrapText="1"/>
    </xf>
    <xf numFmtId="0" fontId="4" fillId="3" borderId="0" xfId="0" applyFont="1" applyFill="1"/>
    <xf numFmtId="0" fontId="4" fillId="0" borderId="0" xfId="0" applyFont="1" applyFill="1" applyBorder="1" applyAlignment="1"/>
    <xf numFmtId="0" fontId="4" fillId="3" borderId="0" xfId="0" applyFont="1" applyFill="1" applyAlignment="1">
      <alignment horizontal="center"/>
    </xf>
    <xf numFmtId="0" fontId="4" fillId="4" borderId="0" xfId="0" applyFont="1" applyFill="1"/>
    <xf numFmtId="0" fontId="3" fillId="4" borderId="0" xfId="0" applyFont="1" applyFill="1" applyAlignment="1">
      <alignment horizontal="justify" vertical="top" wrapText="1"/>
    </xf>
    <xf numFmtId="167" fontId="19" fillId="0" borderId="0" xfId="0" applyNumberFormat="1" applyFont="1" applyFill="1" applyBorder="1"/>
    <xf numFmtId="167" fontId="19" fillId="0" borderId="0" xfId="0" applyNumberFormat="1" applyFont="1" applyFill="1"/>
    <xf numFmtId="0" fontId="19" fillId="0" borderId="0" xfId="0" applyFont="1" applyFill="1"/>
    <xf numFmtId="0" fontId="20" fillId="0" borderId="0" xfId="0" applyFont="1" applyFill="1"/>
    <xf numFmtId="0" fontId="19" fillId="0" borderId="0" xfId="0" applyFont="1" applyFill="1" applyAlignment="1">
      <alignment wrapText="1"/>
    </xf>
    <xf numFmtId="0" fontId="19" fillId="0" borderId="0" xfId="0" applyFont="1" applyFill="1" applyAlignment="1">
      <alignment vertical="top"/>
    </xf>
    <xf numFmtId="165" fontId="19" fillId="0" borderId="0" xfId="0" applyNumberFormat="1" applyFont="1" applyFill="1"/>
    <xf numFmtId="0" fontId="20" fillId="0" borderId="0" xfId="0" applyFont="1" applyFill="1" applyAlignment="1">
      <alignment horizontal="justify" vertical="top" wrapText="1"/>
    </xf>
    <xf numFmtId="0" fontId="19" fillId="0" borderId="0" xfId="0" applyFont="1" applyFill="1" applyAlignment="1">
      <alignment horizontal="justify" vertical="top" wrapText="1"/>
    </xf>
    <xf numFmtId="0" fontId="7" fillId="0" borderId="0" xfId="0" applyFont="1" applyFill="1" applyAlignment="1">
      <alignment horizontal="justify" vertical="top" wrapText="1"/>
    </xf>
    <xf numFmtId="0" fontId="3" fillId="4" borderId="0" xfId="0" applyFont="1" applyFill="1" applyAlignment="1">
      <alignment horizontal="justify" vertical="top" wrapText="1"/>
    </xf>
    <xf numFmtId="165" fontId="4" fillId="4" borderId="0" xfId="1" applyNumberFormat="1" applyFont="1" applyFill="1" applyBorder="1" applyAlignment="1">
      <alignment vertical="center"/>
    </xf>
    <xf numFmtId="165" fontId="4" fillId="4" borderId="0" xfId="1" applyNumberFormat="1" applyFont="1" applyFill="1"/>
    <xf numFmtId="165" fontId="21" fillId="0" borderId="0" xfId="1" applyNumberFormat="1" applyFont="1" applyFill="1" applyBorder="1" applyAlignment="1">
      <alignment vertical="center"/>
    </xf>
    <xf numFmtId="0" fontId="4" fillId="4" borderId="0" xfId="0" applyFont="1" applyFill="1" applyAlignment="1">
      <alignment horizontal="center"/>
    </xf>
    <xf numFmtId="165" fontId="4" fillId="4" borderId="1" xfId="1" applyNumberFormat="1" applyFont="1" applyFill="1" applyBorder="1" applyAlignment="1">
      <alignment vertical="center"/>
    </xf>
    <xf numFmtId="0" fontId="4" fillId="4" borderId="0" xfId="0" applyFont="1" applyFill="1" applyAlignment="1">
      <alignment horizontal="center" vertical="top" wrapText="1"/>
    </xf>
    <xf numFmtId="14" fontId="4" fillId="4" borderId="0" xfId="0" applyNumberFormat="1" applyFont="1" applyFill="1" applyAlignment="1">
      <alignment horizontal="center"/>
    </xf>
    <xf numFmtId="0" fontId="22" fillId="0" borderId="0" xfId="0" applyFont="1" applyFill="1" applyAlignment="1">
      <alignment vertical="center"/>
    </xf>
    <xf numFmtId="43" fontId="4" fillId="0" borderId="2" xfId="1" applyFont="1" applyFill="1" applyBorder="1" applyAlignment="1">
      <alignment horizontal="center" vertical="center"/>
    </xf>
    <xf numFmtId="165" fontId="4" fillId="4" borderId="0" xfId="1" applyNumberFormat="1" applyFont="1" applyFill="1" applyBorder="1" applyAlignment="1">
      <alignment horizontal="right"/>
    </xf>
    <xf numFmtId="167" fontId="22" fillId="0" borderId="0" xfId="0" applyNumberFormat="1" applyFont="1" applyFill="1" applyBorder="1"/>
    <xf numFmtId="167" fontId="22" fillId="0" borderId="0" xfId="0" applyNumberFormat="1" applyFont="1" applyFill="1"/>
    <xf numFmtId="165" fontId="20" fillId="0" borderId="0" xfId="0" applyNumberFormat="1" applyFont="1" applyFill="1" applyBorder="1" applyAlignment="1">
      <alignment vertical="center"/>
    </xf>
    <xf numFmtId="165" fontId="21" fillId="4" borderId="0" xfId="1" applyNumberFormat="1" applyFont="1" applyFill="1" applyBorder="1"/>
    <xf numFmtId="165" fontId="21" fillId="0" borderId="0" xfId="1" applyNumberFormat="1" applyFont="1" applyFill="1" applyBorder="1"/>
    <xf numFmtId="165" fontId="22" fillId="0" borderId="0" xfId="1" applyNumberFormat="1" applyFont="1" applyFill="1" applyBorder="1"/>
    <xf numFmtId="165" fontId="22" fillId="0" borderId="0" xfId="1" applyNumberFormat="1" applyFont="1" applyFill="1"/>
    <xf numFmtId="165" fontId="21" fillId="0" borderId="0" xfId="1" applyNumberFormat="1" applyFont="1" applyFill="1"/>
    <xf numFmtId="10" fontId="3" fillId="0" borderId="0" xfId="2" applyNumberFormat="1" applyFont="1" applyFill="1" applyBorder="1" applyAlignment="1">
      <alignment vertical="center"/>
    </xf>
    <xf numFmtId="0" fontId="0" fillId="0" borderId="0" xfId="0" applyFill="1" applyAlignment="1">
      <alignment horizontal="justify" wrapText="1"/>
    </xf>
    <xf numFmtId="165" fontId="4" fillId="0" borderId="0" xfId="1" applyNumberFormat="1" applyFont="1" applyFill="1" applyAlignment="1">
      <alignment horizontal="center"/>
    </xf>
    <xf numFmtId="0" fontId="3" fillId="5" borderId="0" xfId="0" applyFont="1" applyFill="1"/>
    <xf numFmtId="9" fontId="3" fillId="2" borderId="0" xfId="2" applyFont="1" applyFill="1" applyAlignment="1">
      <alignment horizontal="justify" vertical="top"/>
    </xf>
    <xf numFmtId="165" fontId="20" fillId="4" borderId="0" xfId="1" applyNumberFormat="1" applyFont="1" applyFill="1" applyBorder="1" applyAlignment="1">
      <alignment vertical="center"/>
    </xf>
    <xf numFmtId="165" fontId="19" fillId="4" borderId="0" xfId="0" applyNumberFormat="1" applyFont="1" applyFill="1"/>
    <xf numFmtId="0" fontId="19" fillId="4" borderId="0" xfId="0" applyFont="1" applyFill="1"/>
    <xf numFmtId="165" fontId="4" fillId="0" borderId="0" xfId="1" applyNumberFormat="1" applyFont="1" applyFill="1" applyAlignment="1">
      <alignment horizontal="center"/>
    </xf>
    <xf numFmtId="165" fontId="4" fillId="0" borderId="0" xfId="1" applyNumberFormat="1" applyFont="1" applyFill="1" applyAlignment="1">
      <alignment horizontal="center"/>
    </xf>
    <xf numFmtId="0" fontId="3" fillId="0" borderId="0" xfId="0" applyFont="1" applyFill="1" applyAlignment="1">
      <alignment horizontal="justify" vertical="top"/>
    </xf>
    <xf numFmtId="0" fontId="4" fillId="0" borderId="0" xfId="0" applyFont="1" applyFill="1" applyAlignment="1"/>
    <xf numFmtId="0" fontId="3" fillId="0" borderId="0" xfId="0" applyFont="1" applyFill="1" applyAlignment="1"/>
    <xf numFmtId="0" fontId="6" fillId="4" borderId="0" xfId="0" applyFont="1" applyFill="1" applyBorder="1"/>
    <xf numFmtId="0" fontId="6" fillId="0" borderId="0" xfId="0" applyFont="1" applyFill="1" applyBorder="1"/>
    <xf numFmtId="165" fontId="20" fillId="4" borderId="0" xfId="1" applyNumberFormat="1" applyFont="1" applyFill="1" applyBorder="1"/>
    <xf numFmtId="165" fontId="4" fillId="4" borderId="0" xfId="1" applyNumberFormat="1" applyFont="1" applyFill="1" applyBorder="1"/>
    <xf numFmtId="43" fontId="4" fillId="4" borderId="0" xfId="1" applyFont="1" applyFill="1" applyBorder="1" applyAlignment="1">
      <alignment horizontal="right" vertical="top"/>
    </xf>
    <xf numFmtId="43" fontId="4" fillId="0" borderId="0" xfId="1" applyFont="1" applyFill="1" applyBorder="1" applyAlignment="1">
      <alignment horizontal="right" vertical="top"/>
    </xf>
    <xf numFmtId="165" fontId="4" fillId="0" borderId="0" xfId="1" applyNumberFormat="1" applyFont="1" applyFill="1" applyBorder="1" applyAlignment="1">
      <alignment horizontal="justify"/>
    </xf>
    <xf numFmtId="165" fontId="4" fillId="0" borderId="0" xfId="1" applyNumberFormat="1" applyFont="1" applyFill="1" applyBorder="1" applyAlignment="1">
      <alignment horizontal="justify" vertical="top"/>
    </xf>
    <xf numFmtId="43" fontId="4" fillId="0" borderId="0" xfId="1" applyFont="1" applyFill="1" applyBorder="1" applyAlignment="1">
      <alignment horizontal="center" vertical="center"/>
    </xf>
    <xf numFmtId="0" fontId="4" fillId="0" borderId="0" xfId="0" applyFont="1" applyFill="1" applyAlignment="1">
      <alignment horizontal="center"/>
    </xf>
    <xf numFmtId="0" fontId="3" fillId="0" borderId="0" xfId="0" applyFont="1" applyFill="1" applyAlignment="1">
      <alignment horizontal="justify" vertical="top" wrapText="1"/>
    </xf>
    <xf numFmtId="0" fontId="3" fillId="0" borderId="0" xfId="0" applyFont="1" applyFill="1" applyAlignment="1">
      <alignment horizontal="justify" vertical="top"/>
    </xf>
    <xf numFmtId="0" fontId="4" fillId="0" borderId="0" xfId="0" applyFont="1" applyFill="1" applyAlignment="1"/>
    <xf numFmtId="0" fontId="3" fillId="0" borderId="0" xfId="0" applyFont="1" applyFill="1" applyAlignment="1"/>
    <xf numFmtId="9" fontId="3" fillId="5" borderId="0" xfId="2" applyFont="1" applyFill="1" applyAlignment="1">
      <alignment horizontal="justify" vertical="top"/>
    </xf>
    <xf numFmtId="0" fontId="3" fillId="0" borderId="0" xfId="0" applyFont="1" applyFill="1" applyAlignment="1">
      <alignment horizontal="right" vertical="top"/>
    </xf>
    <xf numFmtId="165" fontId="3" fillId="0" borderId="0" xfId="1" applyNumberFormat="1" applyFont="1" applyFill="1" applyBorder="1" applyAlignment="1">
      <alignment horizontal="right" vertical="top"/>
    </xf>
    <xf numFmtId="0" fontId="3" fillId="0" borderId="0" xfId="0" applyFont="1" applyFill="1" applyBorder="1" applyAlignment="1">
      <alignment horizontal="right" vertical="top"/>
    </xf>
    <xf numFmtId="167" fontId="3" fillId="0" borderId="4" xfId="0" applyNumberFormat="1" applyFont="1" applyFill="1" applyBorder="1"/>
    <xf numFmtId="167" fontId="4" fillId="0" borderId="4" xfId="0" applyNumberFormat="1" applyFont="1" applyFill="1" applyBorder="1"/>
    <xf numFmtId="167" fontId="4" fillId="0" borderId="4" xfId="0" applyNumberFormat="1" applyFont="1" applyFill="1" applyBorder="1" applyAlignment="1"/>
    <xf numFmtId="167" fontId="4" fillId="0" borderId="7" xfId="0" applyNumberFormat="1" applyFont="1" applyFill="1" applyBorder="1"/>
    <xf numFmtId="0" fontId="4" fillId="0" borderId="0" xfId="0" applyFont="1" applyFill="1" applyAlignment="1">
      <alignment horizontal="justify" vertical="top"/>
    </xf>
    <xf numFmtId="0" fontId="3" fillId="0" borderId="0" xfId="0" applyFont="1" applyFill="1" applyAlignment="1">
      <alignment vertical="top"/>
    </xf>
    <xf numFmtId="0" fontId="3" fillId="0" borderId="0" xfId="0" applyFont="1" applyFill="1" applyAlignment="1">
      <alignment horizontal="justify" vertical="top" wrapText="1"/>
    </xf>
    <xf numFmtId="0" fontId="4" fillId="0" borderId="0" xfId="0" applyFont="1" applyFill="1" applyAlignment="1">
      <alignment horizontal="center"/>
    </xf>
    <xf numFmtId="0" fontId="3" fillId="0" borderId="0" xfId="0" applyFont="1" applyFill="1" applyAlignment="1">
      <alignment vertical="top" wrapText="1"/>
    </xf>
    <xf numFmtId="0" fontId="3" fillId="0" borderId="0" xfId="0" applyFont="1" applyFill="1" applyAlignment="1">
      <alignment horizontal="justify" vertical="top"/>
    </xf>
    <xf numFmtId="0" fontId="3" fillId="0" borderId="0" xfId="0" applyFont="1" applyFill="1" applyAlignment="1">
      <alignment wrapText="1"/>
    </xf>
    <xf numFmtId="0" fontId="3" fillId="4" borderId="0" xfId="0" applyFont="1" applyFill="1" applyAlignment="1">
      <alignment horizontal="justify" vertical="top" wrapText="1"/>
    </xf>
    <xf numFmtId="0" fontId="4" fillId="0" borderId="0" xfId="0" applyFont="1" applyFill="1" applyAlignment="1">
      <alignment horizontal="center" wrapText="1"/>
    </xf>
    <xf numFmtId="0" fontId="3" fillId="4" borderId="0" xfId="0" applyFont="1" applyFill="1" applyAlignment="1">
      <alignment horizontal="justify" vertical="top"/>
    </xf>
    <xf numFmtId="165" fontId="22" fillId="0" borderId="0" xfId="0" applyNumberFormat="1" applyFont="1" applyFill="1"/>
    <xf numFmtId="0" fontId="0" fillId="0" borderId="0" xfId="0" applyFill="1" applyAlignment="1">
      <alignment horizontal="justify" vertical="top"/>
    </xf>
    <xf numFmtId="165" fontId="3" fillId="0" borderId="0" xfId="1" applyNumberFormat="1" applyFont="1" applyFill="1" applyAlignment="1">
      <alignment horizontal="right" vertical="top"/>
    </xf>
    <xf numFmtId="165" fontId="3" fillId="0" borderId="0" xfId="1" applyNumberFormat="1" applyFont="1" applyFill="1" applyBorder="1" applyAlignment="1">
      <alignment horizontal="justify" vertical="top"/>
    </xf>
    <xf numFmtId="0" fontId="3" fillId="0" borderId="0" xfId="0" applyFont="1" applyFill="1" applyAlignment="1">
      <alignment horizontal="left" vertical="top" wrapText="1"/>
    </xf>
    <xf numFmtId="0" fontId="17" fillId="0" borderId="0" xfId="0" applyFont="1" applyFill="1" applyAlignment="1">
      <alignment horizontal="center" vertical="top"/>
    </xf>
    <xf numFmtId="165" fontId="3" fillId="0" borderId="9" xfId="1" applyNumberFormat="1" applyFont="1" applyFill="1" applyBorder="1" applyAlignment="1">
      <alignment horizontal="justify" vertical="top"/>
    </xf>
    <xf numFmtId="0" fontId="3" fillId="0" borderId="8" xfId="0" applyFont="1" applyFill="1" applyBorder="1" applyAlignment="1">
      <alignment horizontal="justify" vertical="top"/>
    </xf>
    <xf numFmtId="165" fontId="3" fillId="0" borderId="9" xfId="1" applyNumberFormat="1" applyFont="1" applyFill="1" applyBorder="1" applyAlignment="1">
      <alignment horizontal="right" vertical="top"/>
    </xf>
    <xf numFmtId="0" fontId="3" fillId="0" borderId="0" xfId="0" applyFont="1" applyFill="1" applyAlignment="1">
      <alignment horizontal="justify" vertical="top" wrapText="1"/>
    </xf>
    <xf numFmtId="165" fontId="3" fillId="0" borderId="10" xfId="1" applyNumberFormat="1" applyFont="1" applyFill="1" applyBorder="1" applyAlignment="1">
      <alignment horizontal="right" vertical="top"/>
    </xf>
    <xf numFmtId="165" fontId="3" fillId="0" borderId="10" xfId="1" applyNumberFormat="1" applyFont="1" applyFill="1" applyBorder="1" applyAlignment="1">
      <alignment horizontal="right"/>
    </xf>
    <xf numFmtId="0" fontId="4" fillId="0" borderId="11" xfId="0" applyFont="1" applyFill="1" applyBorder="1" applyAlignment="1">
      <alignment horizontal="center"/>
    </xf>
    <xf numFmtId="0" fontId="4" fillId="0" borderId="12" xfId="0" applyFont="1" applyFill="1" applyBorder="1" applyAlignment="1">
      <alignment horizontal="center"/>
    </xf>
    <xf numFmtId="0" fontId="4" fillId="0" borderId="9" xfId="0" applyFont="1" applyFill="1" applyBorder="1" applyAlignment="1">
      <alignment horizontal="center"/>
    </xf>
    <xf numFmtId="0" fontId="4" fillId="0" borderId="13" xfId="0" applyFont="1" applyFill="1" applyBorder="1" applyAlignment="1">
      <alignment horizontal="center"/>
    </xf>
    <xf numFmtId="0" fontId="4" fillId="0" borderId="13" xfId="0" applyFont="1" applyFill="1" applyBorder="1" applyAlignment="1">
      <alignment horizontal="right"/>
    </xf>
    <xf numFmtId="0" fontId="3" fillId="0" borderId="11" xfId="0" applyFont="1" applyFill="1" applyBorder="1" applyAlignment="1">
      <alignment horizontal="right"/>
    </xf>
    <xf numFmtId="0" fontId="4" fillId="0" borderId="14" xfId="0" applyFont="1" applyFill="1" applyBorder="1" applyAlignment="1">
      <alignment horizontal="center"/>
    </xf>
    <xf numFmtId="0" fontId="4" fillId="0" borderId="15" xfId="0" applyFont="1" applyFill="1" applyBorder="1" applyAlignment="1">
      <alignment horizontal="right"/>
    </xf>
    <xf numFmtId="0" fontId="3" fillId="0" borderId="6" xfId="0" applyFont="1" applyFill="1" applyBorder="1"/>
    <xf numFmtId="165" fontId="3" fillId="0" borderId="6" xfId="1" applyNumberFormat="1" applyFont="1" applyFill="1" applyBorder="1"/>
    <xf numFmtId="0" fontId="3" fillId="0" borderId="18" xfId="0" applyFont="1" applyFill="1" applyBorder="1"/>
    <xf numFmtId="0" fontId="4" fillId="0" borderId="10" xfId="0" applyFont="1" applyFill="1" applyBorder="1" applyAlignment="1">
      <alignment horizontal="center"/>
    </xf>
    <xf numFmtId="0" fontId="3" fillId="0" borderId="16" xfId="0" applyFont="1" applyFill="1" applyBorder="1" applyAlignment="1">
      <alignment horizontal="right"/>
    </xf>
    <xf numFmtId="0" fontId="4" fillId="0" borderId="17" xfId="0" applyFont="1" applyFill="1" applyBorder="1" applyAlignment="1">
      <alignment horizontal="center"/>
    </xf>
    <xf numFmtId="0" fontId="3" fillId="0" borderId="4" xfId="0" applyFont="1" applyFill="1" applyBorder="1"/>
    <xf numFmtId="0" fontId="4" fillId="0" borderId="8" xfId="0" applyFont="1" applyFill="1" applyBorder="1" applyAlignment="1">
      <alignment horizontal="center"/>
    </xf>
    <xf numFmtId="0" fontId="3" fillId="0" borderId="12" xfId="0" applyFont="1" applyFill="1" applyBorder="1"/>
    <xf numFmtId="0" fontId="4" fillId="0" borderId="14" xfId="0" applyFont="1" applyFill="1" applyBorder="1" applyAlignment="1">
      <alignment horizontal="right"/>
    </xf>
    <xf numFmtId="0" fontId="3" fillId="0" borderId="15" xfId="0" applyFont="1" applyFill="1" applyBorder="1"/>
    <xf numFmtId="0" fontId="4" fillId="0" borderId="9" xfId="0" applyFont="1" applyFill="1" applyBorder="1" applyAlignment="1">
      <alignment horizontal="center" vertical="top"/>
    </xf>
    <xf numFmtId="0" fontId="4" fillId="0" borderId="11" xfId="0" applyFont="1" applyFill="1" applyBorder="1" applyAlignment="1">
      <alignment horizontal="center" vertical="top"/>
    </xf>
    <xf numFmtId="0" fontId="4" fillId="0" borderId="12" xfId="0" applyFont="1" applyFill="1" applyBorder="1" applyAlignment="1">
      <alignment horizontal="center" vertical="top"/>
    </xf>
    <xf numFmtId="0" fontId="3" fillId="0" borderId="19" xfId="0" applyFont="1" applyFill="1" applyBorder="1" applyAlignment="1">
      <alignment horizontal="justify" vertical="top"/>
    </xf>
    <xf numFmtId="0" fontId="3" fillId="0" borderId="18" xfId="0" applyFont="1" applyFill="1" applyBorder="1" applyAlignment="1">
      <alignment horizontal="justify" vertical="top"/>
    </xf>
    <xf numFmtId="0" fontId="3" fillId="0" borderId="16" xfId="0" applyFont="1" applyFill="1" applyBorder="1" applyAlignment="1">
      <alignment horizontal="justify" vertical="top"/>
    </xf>
    <xf numFmtId="165" fontId="3" fillId="0" borderId="11" xfId="0" applyNumberFormat="1" applyFont="1" applyFill="1" applyBorder="1" applyAlignment="1">
      <alignment horizontal="justify" vertical="top"/>
    </xf>
    <xf numFmtId="165" fontId="3" fillId="0" borderId="12" xfId="0" applyNumberFormat="1" applyFont="1" applyFill="1" applyBorder="1" applyAlignment="1">
      <alignment horizontal="justify" vertical="top"/>
    </xf>
    <xf numFmtId="0" fontId="3" fillId="0" borderId="11" xfId="0" applyFont="1" applyFill="1" applyBorder="1" applyAlignment="1">
      <alignment horizontal="justify" vertical="top"/>
    </xf>
    <xf numFmtId="0" fontId="3" fillId="0" borderId="16" xfId="0" applyFont="1" applyFill="1" applyBorder="1"/>
    <xf numFmtId="0" fontId="3" fillId="0" borderId="17" xfId="0" applyFont="1" applyFill="1" applyBorder="1"/>
    <xf numFmtId="165" fontId="3" fillId="0" borderId="17" xfId="0" applyNumberFormat="1" applyFont="1" applyFill="1" applyBorder="1"/>
    <xf numFmtId="0" fontId="4" fillId="0" borderId="17" xfId="0" applyFont="1" applyFill="1" applyBorder="1" applyAlignment="1">
      <alignment horizontal="justify" vertical="top"/>
    </xf>
    <xf numFmtId="165" fontId="3" fillId="0" borderId="10" xfId="1" applyNumberFormat="1" applyFont="1" applyFill="1" applyBorder="1" applyAlignment="1"/>
    <xf numFmtId="165" fontId="3" fillId="0" borderId="16" xfId="1" applyNumberFormat="1" applyFont="1" applyFill="1" applyBorder="1" applyAlignment="1"/>
    <xf numFmtId="165" fontId="3" fillId="3" borderId="17" xfId="1" applyNumberFormat="1" applyFont="1" applyFill="1" applyBorder="1" applyAlignment="1"/>
    <xf numFmtId="165" fontId="3" fillId="0" borderId="4" xfId="1" applyNumberFormat="1" applyFont="1" applyFill="1" applyBorder="1" applyAlignment="1">
      <alignment horizontal="right"/>
    </xf>
    <xf numFmtId="165" fontId="3" fillId="0" borderId="16" xfId="1" applyNumberFormat="1" applyFont="1" applyFill="1" applyBorder="1"/>
    <xf numFmtId="164" fontId="3" fillId="0" borderId="10" xfId="1" applyNumberFormat="1" applyFont="1" applyFill="1" applyBorder="1"/>
    <xf numFmtId="165" fontId="3" fillId="0" borderId="0" xfId="1" applyNumberFormat="1" applyFont="1" applyFill="1" applyAlignment="1">
      <alignment horizontal="right"/>
    </xf>
    <xf numFmtId="165" fontId="3" fillId="0" borderId="0" xfId="0" applyNumberFormat="1" applyFont="1" applyFill="1" applyBorder="1" applyAlignment="1">
      <alignment horizontal="justify" vertical="top"/>
    </xf>
    <xf numFmtId="0" fontId="3" fillId="0" borderId="0" xfId="0" applyFont="1" applyFill="1" applyBorder="1" applyAlignment="1">
      <alignment vertical="top" wrapText="1"/>
    </xf>
    <xf numFmtId="0" fontId="0" fillId="0" borderId="0" xfId="0" applyFill="1" applyBorder="1" applyAlignment="1">
      <alignment vertical="top" wrapText="1"/>
    </xf>
    <xf numFmtId="0" fontId="4" fillId="0" borderId="0" xfId="0" applyFont="1" applyFill="1" applyAlignment="1">
      <alignment horizontal="center"/>
    </xf>
    <xf numFmtId="0" fontId="3" fillId="0" borderId="14" xfId="0" applyFont="1" applyFill="1" applyBorder="1" applyAlignment="1">
      <alignment horizontal="justify" vertical="top"/>
    </xf>
    <xf numFmtId="0" fontId="4" fillId="0" borderId="15" xfId="0" applyFont="1" applyFill="1" applyBorder="1" applyAlignment="1">
      <alignment horizontal="justify" vertical="top"/>
    </xf>
    <xf numFmtId="165" fontId="3" fillId="0" borderId="16" xfId="0" applyNumberFormat="1" applyFont="1" applyFill="1" applyBorder="1" applyAlignment="1">
      <alignment horizontal="justify" vertical="top"/>
    </xf>
    <xf numFmtId="165" fontId="3" fillId="0" borderId="17" xfId="0" applyNumberFormat="1" applyFont="1" applyFill="1" applyBorder="1" applyAlignment="1">
      <alignment horizontal="justify" vertical="top"/>
    </xf>
    <xf numFmtId="0" fontId="3" fillId="0" borderId="0" xfId="0" applyFont="1" applyFill="1" applyAlignment="1" applyProtection="1">
      <alignment vertical="center" wrapText="1"/>
      <protection locked="0"/>
    </xf>
    <xf numFmtId="0" fontId="3" fillId="0" borderId="0" xfId="0" applyFont="1" applyFill="1" applyAlignment="1">
      <alignment vertical="top" wrapText="1"/>
    </xf>
    <xf numFmtId="0" fontId="4" fillId="0" borderId="0" xfId="0" applyFont="1" applyFill="1" applyAlignment="1" applyProtection="1">
      <alignment vertical="center" wrapText="1"/>
      <protection locked="0"/>
    </xf>
    <xf numFmtId="0" fontId="3" fillId="0" borderId="0" xfId="0" applyFont="1" applyFill="1" applyAlignment="1">
      <alignment vertical="top"/>
    </xf>
    <xf numFmtId="0" fontId="3" fillId="0" borderId="0" xfId="0" applyFont="1" applyFill="1" applyAlignment="1">
      <alignment wrapText="1"/>
    </xf>
    <xf numFmtId="0" fontId="0" fillId="0" borderId="0" xfId="0" applyAlignment="1">
      <alignment wrapText="1"/>
    </xf>
    <xf numFmtId="0" fontId="3" fillId="0" borderId="0" xfId="0" applyFont="1" applyFill="1" applyAlignment="1">
      <alignment horizontal="justify" vertical="justify" wrapText="1"/>
    </xf>
    <xf numFmtId="0" fontId="0" fillId="0" borderId="0" xfId="0" applyAlignment="1">
      <alignment horizontal="justify" vertical="justify" wrapText="1"/>
    </xf>
    <xf numFmtId="0" fontId="3" fillId="0" borderId="0" xfId="0" applyFont="1" applyFill="1" applyAlignment="1"/>
    <xf numFmtId="165" fontId="20" fillId="0" borderId="0" xfId="1" applyNumberFormat="1" applyFont="1" applyFill="1"/>
    <xf numFmtId="165" fontId="20" fillId="4" borderId="0" xfId="1" applyNumberFormat="1" applyFont="1" applyFill="1"/>
    <xf numFmtId="0" fontId="4" fillId="0" borderId="0" xfId="0" applyFont="1" applyFill="1" applyAlignment="1">
      <alignment vertical="center" wrapText="1"/>
    </xf>
    <xf numFmtId="0" fontId="3" fillId="0" borderId="0" xfId="0" applyFont="1" applyFill="1" applyAlignment="1" applyProtection="1">
      <alignment vertical="top" wrapText="1"/>
      <protection locked="0"/>
    </xf>
    <xf numFmtId="0" fontId="4" fillId="0" borderId="0" xfId="0" applyFont="1" applyFill="1" applyAlignment="1" applyProtection="1">
      <alignment vertical="top" wrapText="1"/>
      <protection locked="0"/>
    </xf>
    <xf numFmtId="0" fontId="4" fillId="0" borderId="0" xfId="0" applyFont="1" applyFill="1" applyAlignment="1">
      <alignment horizontal="center"/>
    </xf>
    <xf numFmtId="0" fontId="3" fillId="0" borderId="0" xfId="0" applyFont="1" applyFill="1" applyAlignment="1" applyProtection="1">
      <alignment vertical="center" wrapText="1"/>
      <protection locked="0"/>
    </xf>
    <xf numFmtId="0" fontId="3" fillId="0" borderId="0" xfId="0" applyFont="1" applyFill="1" applyAlignment="1">
      <alignment vertical="center" wrapText="1"/>
    </xf>
    <xf numFmtId="0" fontId="0" fillId="0" borderId="0" xfId="0" applyAlignment="1">
      <alignment vertical="top" wrapText="1"/>
    </xf>
    <xf numFmtId="0" fontId="3" fillId="0" borderId="0" xfId="0" applyFont="1" applyFill="1" applyAlignment="1">
      <alignment vertical="top" wrapText="1"/>
    </xf>
    <xf numFmtId="0" fontId="8" fillId="0" borderId="0" xfId="0" applyFont="1" applyFill="1" applyBorder="1" applyAlignment="1">
      <alignment horizontal="center"/>
    </xf>
    <xf numFmtId="0" fontId="3" fillId="0" borderId="0" xfId="0" applyFont="1" applyFill="1" applyBorder="1" applyAlignment="1">
      <alignment horizontal="center"/>
    </xf>
    <xf numFmtId="0" fontId="3" fillId="0" borderId="0" xfId="0" applyNumberFormat="1" applyFont="1" applyFill="1" applyBorder="1" applyAlignment="1">
      <alignment horizontal="center" vertical="top" wrapText="1"/>
    </xf>
    <xf numFmtId="0" fontId="2" fillId="0" borderId="0" xfId="0" applyFont="1" applyFill="1" applyAlignment="1">
      <alignment horizontal="center" wrapText="1"/>
    </xf>
    <xf numFmtId="0" fontId="7" fillId="0" borderId="0" xfId="0" applyFont="1" applyFill="1" applyAlignment="1">
      <alignment horizontal="center" wrapText="1"/>
    </xf>
    <xf numFmtId="0" fontId="3" fillId="0" borderId="0" xfId="0" applyNumberFormat="1" applyFont="1" applyFill="1" applyBorder="1" applyAlignment="1">
      <alignment horizontal="justify" vertical="top" wrapText="1"/>
    </xf>
    <xf numFmtId="0" fontId="3" fillId="0" borderId="0" xfId="0" applyNumberFormat="1" applyFont="1" applyFill="1" applyAlignment="1">
      <alignment horizontal="justify" vertical="top" wrapText="1"/>
    </xf>
    <xf numFmtId="0" fontId="3" fillId="0" borderId="0" xfId="0" applyFont="1" applyFill="1" applyAlignment="1">
      <alignment horizontal="justify" vertical="top" wrapText="1"/>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vertical="center" wrapText="1"/>
      <protection locked="0"/>
    </xf>
    <xf numFmtId="0" fontId="3" fillId="0" borderId="0" xfId="0" applyFont="1" applyFill="1" applyAlignment="1">
      <alignment horizontal="justify" vertical="center" wrapText="1"/>
    </xf>
    <xf numFmtId="0" fontId="4" fillId="0" borderId="0" xfId="0" applyFont="1" applyFill="1" applyAlignment="1">
      <alignment horizontal="justify" vertical="top" wrapText="1"/>
    </xf>
    <xf numFmtId="0" fontId="3" fillId="0" borderId="0" xfId="0" applyFont="1" applyFill="1" applyAlignment="1" applyProtection="1">
      <alignment horizontal="left" vertical="center" wrapText="1"/>
      <protection locked="0"/>
    </xf>
    <xf numFmtId="0" fontId="5" fillId="0" borderId="0" xfId="0" applyFont="1" applyFill="1" applyAlignment="1">
      <alignment wrapText="1"/>
    </xf>
    <xf numFmtId="0" fontId="0" fillId="0" borderId="0" xfId="0" applyFill="1" applyAlignment="1">
      <alignment horizontal="justify" vertical="top" wrapText="1"/>
    </xf>
    <xf numFmtId="0" fontId="0" fillId="0" borderId="0" xfId="0" applyFill="1" applyAlignment="1">
      <alignment wrapText="1"/>
    </xf>
    <xf numFmtId="0" fontId="4" fillId="0" borderId="0" xfId="0" applyFont="1" applyFill="1" applyAlignment="1">
      <alignment horizontal="justify" vertical="top"/>
    </xf>
    <xf numFmtId="0" fontId="6" fillId="0" borderId="0" xfId="0" applyFont="1" applyFill="1" applyAlignment="1">
      <alignment horizontal="justify" vertical="top"/>
    </xf>
    <xf numFmtId="0" fontId="0" fillId="0" borderId="0" xfId="0" applyAlignment="1">
      <alignment vertical="center" wrapText="1"/>
    </xf>
    <xf numFmtId="0" fontId="4" fillId="0" borderId="0" xfId="0" applyFont="1" applyFill="1" applyAlignment="1" applyProtection="1">
      <alignment horizontal="justify" vertical="center" wrapText="1"/>
      <protection locked="0"/>
    </xf>
    <xf numFmtId="0" fontId="3" fillId="0" borderId="0" xfId="0" applyFont="1" applyFill="1" applyAlignment="1">
      <alignment vertical="top"/>
    </xf>
    <xf numFmtId="0" fontId="4" fillId="0" borderId="0" xfId="0" applyFont="1" applyFill="1" applyAlignment="1">
      <alignment vertical="center"/>
    </xf>
    <xf numFmtId="0" fontId="4" fillId="0" borderId="0" xfId="0" applyFont="1" applyFill="1" applyAlignment="1">
      <alignment wrapText="1"/>
    </xf>
    <xf numFmtId="0" fontId="4" fillId="0" borderId="0" xfId="0" applyFont="1" applyFill="1" applyAlignment="1">
      <alignment horizontal="justify" vertical="center" wrapText="1"/>
    </xf>
    <xf numFmtId="0" fontId="3" fillId="0" borderId="0" xfId="0" applyNumberFormat="1" applyFont="1" applyFill="1" applyAlignment="1">
      <alignment horizontal="justify" vertical="center" wrapText="1"/>
    </xf>
    <xf numFmtId="0" fontId="5" fillId="0" borderId="0" xfId="0" applyNumberFormat="1" applyFont="1" applyFill="1" applyAlignment="1">
      <alignment horizontal="justify" vertical="center" wrapText="1"/>
    </xf>
    <xf numFmtId="167" fontId="4" fillId="0" borderId="0" xfId="0" applyNumberFormat="1" applyFont="1" applyFill="1" applyBorder="1" applyAlignment="1">
      <alignment horizontal="center" wrapText="1"/>
    </xf>
    <xf numFmtId="167" fontId="4" fillId="0" borderId="4" xfId="0" applyNumberFormat="1" applyFont="1" applyFill="1" applyBorder="1" applyAlignment="1">
      <alignment horizontal="center" vertical="top" wrapText="1"/>
    </xf>
    <xf numFmtId="0" fontId="0" fillId="0" borderId="4" xfId="0" applyBorder="1" applyAlignment="1">
      <alignment horizontal="center" vertical="top" wrapText="1"/>
    </xf>
    <xf numFmtId="0" fontId="0" fillId="0" borderId="4" xfId="0" applyBorder="1" applyAlignment="1">
      <alignment vertical="top" wrapText="1"/>
    </xf>
    <xf numFmtId="0" fontId="4" fillId="0" borderId="4" xfId="0" applyFont="1" applyFill="1" applyBorder="1" applyAlignment="1">
      <alignment horizontal="center" wrapText="1"/>
    </xf>
    <xf numFmtId="0" fontId="0" fillId="0" borderId="4" xfId="0" applyFill="1" applyBorder="1" applyAlignment="1">
      <alignment horizontal="center" wrapText="1"/>
    </xf>
    <xf numFmtId="0" fontId="3" fillId="0" borderId="0" xfId="0" applyFont="1" applyFill="1" applyAlignment="1">
      <alignment horizontal="justify" vertical="justify" wrapText="1"/>
    </xf>
    <xf numFmtId="0" fontId="0" fillId="0" borderId="0" xfId="0" applyFill="1" applyAlignment="1">
      <alignment horizontal="justify" vertical="justify" wrapText="1"/>
    </xf>
    <xf numFmtId="0" fontId="3" fillId="0" borderId="0" xfId="0" applyFont="1" applyFill="1" applyAlignment="1">
      <alignment wrapText="1"/>
    </xf>
    <xf numFmtId="0" fontId="1" fillId="0" borderId="0" xfId="0" applyFont="1" applyAlignment="1">
      <alignment wrapText="1"/>
    </xf>
    <xf numFmtId="0" fontId="3" fillId="0" borderId="0" xfId="0" applyFont="1" applyFill="1" applyAlignment="1">
      <alignment horizontal="justify" wrapText="1"/>
    </xf>
    <xf numFmtId="0" fontId="3" fillId="0" borderId="0" xfId="0" applyFont="1" applyFill="1" applyAlignment="1">
      <alignment horizontal="justify" vertical="top"/>
    </xf>
    <xf numFmtId="0" fontId="4" fillId="0" borderId="0" xfId="0" applyFont="1" applyFill="1" applyAlignment="1">
      <alignment horizontal="left" vertical="top" wrapText="1"/>
    </xf>
    <xf numFmtId="0" fontId="17" fillId="0" borderId="0" xfId="0" applyFont="1" applyAlignment="1">
      <alignment vertical="top" wrapText="1"/>
    </xf>
    <xf numFmtId="0" fontId="18" fillId="0" borderId="0" xfId="0" applyFont="1" applyAlignment="1">
      <alignment vertical="top" wrapText="1"/>
    </xf>
    <xf numFmtId="0" fontId="4" fillId="0" borderId="0" xfId="0" applyFont="1" applyFill="1" applyAlignment="1"/>
    <xf numFmtId="0" fontId="0" fillId="0" borderId="0" xfId="0" applyAlignment="1">
      <alignment horizontal="justify" vertical="justify" wrapText="1"/>
    </xf>
    <xf numFmtId="0" fontId="0" fillId="0" borderId="0" xfId="0" applyAlignment="1">
      <alignment wrapText="1"/>
    </xf>
    <xf numFmtId="0" fontId="4" fillId="0" borderId="0" xfId="0" applyFont="1" applyFill="1" applyAlignment="1">
      <alignment horizontal="center" wrapText="1"/>
    </xf>
    <xf numFmtId="0" fontId="3" fillId="4" borderId="0" xfId="0" applyFont="1" applyFill="1" applyAlignment="1">
      <alignment horizontal="justify" vertical="top" wrapText="1"/>
    </xf>
    <xf numFmtId="0" fontId="3" fillId="4" borderId="0" xfId="0" applyFont="1" applyFill="1" applyAlignment="1">
      <alignment horizontal="justify" vertical="top"/>
    </xf>
    <xf numFmtId="0" fontId="17" fillId="0" borderId="0" xfId="0" applyFont="1" applyFill="1" applyAlignment="1">
      <alignment vertical="top" wrapText="1"/>
    </xf>
    <xf numFmtId="0" fontId="3" fillId="0" borderId="0" xfId="0" applyFont="1" applyFill="1" applyAlignment="1">
      <alignment horizontal="left" vertical="top" wrapText="1"/>
    </xf>
    <xf numFmtId="0" fontId="17" fillId="0" borderId="0" xfId="0" applyFont="1" applyFill="1" applyAlignment="1">
      <alignment horizontal="center" vertical="top"/>
    </xf>
    <xf numFmtId="0" fontId="2" fillId="0" borderId="0" xfId="0" applyFont="1" applyFill="1" applyAlignment="1">
      <alignment wrapText="1"/>
    </xf>
    <xf numFmtId="0" fontId="3" fillId="0" borderId="0" xfId="0" applyFont="1" applyFill="1" applyAlignment="1"/>
    <xf numFmtId="0" fontId="0" fillId="0" borderId="0" xfId="0" applyFill="1" applyAlignment="1">
      <alignment horizontal="justify" vertical="top"/>
    </xf>
    <xf numFmtId="0" fontId="4" fillId="0" borderId="11" xfId="0" applyFont="1" applyFill="1" applyBorder="1" applyAlignment="1">
      <alignment horizontal="center" vertical="top"/>
    </xf>
    <xf numFmtId="0" fontId="4" fillId="0" borderId="8" xfId="0" applyFont="1" applyFill="1" applyBorder="1" applyAlignment="1">
      <alignment horizontal="center" vertical="top"/>
    </xf>
    <xf numFmtId="0" fontId="4" fillId="0" borderId="12" xfId="0" applyFont="1" applyFill="1" applyBorder="1" applyAlignment="1">
      <alignment horizontal="center" vertical="top"/>
    </xf>
    <xf numFmtId="0" fontId="17" fillId="0" borderId="0" xfId="0" applyFont="1" applyFill="1" applyAlignment="1">
      <alignment horizontal="left" vertical="top" wrapText="1"/>
    </xf>
    <xf numFmtId="0" fontId="18" fillId="0" borderId="0" xfId="0" applyFont="1" applyFill="1" applyAlignment="1">
      <alignment vertical="top" wrapText="1"/>
    </xf>
    <xf numFmtId="0" fontId="0" fillId="0" borderId="0" xfId="0" applyFill="1" applyAlignment="1">
      <alignment horizontal="justify" vertical="center" wrapText="1"/>
    </xf>
    <xf numFmtId="0" fontId="4" fillId="0" borderId="0" xfId="0" applyFont="1" applyFill="1" applyBorder="1" applyAlignment="1">
      <alignment horizontal="center" wrapText="1"/>
    </xf>
    <xf numFmtId="0" fontId="3" fillId="0" borderId="0" xfId="0" applyFont="1" applyFill="1" applyBorder="1" applyAlignment="1">
      <alignment wrapText="1"/>
    </xf>
    <xf numFmtId="0" fontId="4" fillId="0" borderId="0" xfId="0" applyFont="1" applyFill="1" applyBorder="1" applyAlignment="1">
      <alignment horizontal="center"/>
    </xf>
    <xf numFmtId="0" fontId="3" fillId="3" borderId="0" xfId="0" applyFont="1" applyFill="1" applyAlignment="1">
      <alignment vertical="center" wrapText="1"/>
    </xf>
    <xf numFmtId="0" fontId="0" fillId="3" borderId="0" xfId="0" applyFill="1" applyAlignment="1">
      <alignment vertical="center" wrapText="1"/>
    </xf>
    <xf numFmtId="165" fontId="4" fillId="0" borderId="4" xfId="1" applyNumberFormat="1" applyFont="1" applyFill="1" applyBorder="1" applyAlignment="1">
      <alignment horizontal="center"/>
    </xf>
    <xf numFmtId="165" fontId="4" fillId="0" borderId="17" xfId="1" applyNumberFormat="1"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609600</xdr:colOff>
      <xdr:row>8</xdr:row>
      <xdr:rowOff>0</xdr:rowOff>
    </xdr:from>
    <xdr:to>
      <xdr:col>2</xdr:col>
      <xdr:colOff>30480</xdr:colOff>
      <xdr:row>8</xdr:row>
      <xdr:rowOff>0</xdr:rowOff>
    </xdr:to>
    <xdr:sp macro="" textlink="">
      <xdr:nvSpPr>
        <xdr:cNvPr id="12826" name="Line 2"/>
        <xdr:cNvSpPr>
          <a:spLocks noChangeShapeType="1"/>
        </xdr:cNvSpPr>
      </xdr:nvSpPr>
      <xdr:spPr bwMode="auto">
        <a:xfrm flipV="1">
          <a:off x="3459480" y="1539240"/>
          <a:ext cx="5562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2331720</xdr:colOff>
      <xdr:row>8</xdr:row>
      <xdr:rowOff>0</xdr:rowOff>
    </xdr:from>
    <xdr:to>
      <xdr:col>1</xdr:col>
      <xdr:colOff>617220</xdr:colOff>
      <xdr:row>8</xdr:row>
      <xdr:rowOff>0</xdr:rowOff>
    </xdr:to>
    <xdr:sp macro="" textlink="">
      <xdr:nvSpPr>
        <xdr:cNvPr id="12827" name="Line 6"/>
        <xdr:cNvSpPr>
          <a:spLocks noChangeShapeType="1"/>
        </xdr:cNvSpPr>
      </xdr:nvSpPr>
      <xdr:spPr bwMode="auto">
        <a:xfrm flipH="1">
          <a:off x="2331720" y="1539240"/>
          <a:ext cx="11353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609600</xdr:colOff>
      <xdr:row>8</xdr:row>
      <xdr:rowOff>0</xdr:rowOff>
    </xdr:from>
    <xdr:to>
      <xdr:col>4</xdr:col>
      <xdr:colOff>30480</xdr:colOff>
      <xdr:row>8</xdr:row>
      <xdr:rowOff>0</xdr:rowOff>
    </xdr:to>
    <xdr:sp macro="" textlink="">
      <xdr:nvSpPr>
        <xdr:cNvPr id="12828" name="Line 7"/>
        <xdr:cNvSpPr>
          <a:spLocks noChangeShapeType="1"/>
        </xdr:cNvSpPr>
      </xdr:nvSpPr>
      <xdr:spPr bwMode="auto">
        <a:xfrm flipV="1">
          <a:off x="4754880" y="1539240"/>
          <a:ext cx="5562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2377440</xdr:colOff>
      <xdr:row>8</xdr:row>
      <xdr:rowOff>0</xdr:rowOff>
    </xdr:from>
    <xdr:to>
      <xdr:col>3</xdr:col>
      <xdr:colOff>617220</xdr:colOff>
      <xdr:row>8</xdr:row>
      <xdr:rowOff>0</xdr:rowOff>
    </xdr:to>
    <xdr:sp macro="" textlink="">
      <xdr:nvSpPr>
        <xdr:cNvPr id="12829" name="Line 8"/>
        <xdr:cNvSpPr>
          <a:spLocks noChangeShapeType="1"/>
        </xdr:cNvSpPr>
      </xdr:nvSpPr>
      <xdr:spPr bwMode="auto">
        <a:xfrm flipH="1">
          <a:off x="414528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609600</xdr:colOff>
      <xdr:row>8</xdr:row>
      <xdr:rowOff>0</xdr:rowOff>
    </xdr:from>
    <xdr:to>
      <xdr:col>9</xdr:col>
      <xdr:colOff>30480</xdr:colOff>
      <xdr:row>8</xdr:row>
      <xdr:rowOff>0</xdr:rowOff>
    </xdr:to>
    <xdr:sp macro="" textlink="">
      <xdr:nvSpPr>
        <xdr:cNvPr id="12830" name="Line 9"/>
        <xdr:cNvSpPr>
          <a:spLocks noChangeShapeType="1"/>
        </xdr:cNvSpPr>
      </xdr:nvSpPr>
      <xdr:spPr bwMode="auto">
        <a:xfrm flipV="1">
          <a:off x="7147560" y="1539240"/>
          <a:ext cx="4038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8</xdr:row>
      <xdr:rowOff>0</xdr:rowOff>
    </xdr:from>
    <xdr:to>
      <xdr:col>8</xdr:col>
      <xdr:colOff>640080</xdr:colOff>
      <xdr:row>8</xdr:row>
      <xdr:rowOff>0</xdr:rowOff>
    </xdr:to>
    <xdr:sp macro="" textlink="">
      <xdr:nvSpPr>
        <xdr:cNvPr id="12831" name="Line 10"/>
        <xdr:cNvSpPr>
          <a:spLocks noChangeShapeType="1"/>
        </xdr:cNvSpPr>
      </xdr:nvSpPr>
      <xdr:spPr bwMode="auto">
        <a:xfrm flipH="1" flipV="1">
          <a:off x="6545580" y="1539240"/>
          <a:ext cx="6324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609600</xdr:colOff>
      <xdr:row>8</xdr:row>
      <xdr:rowOff>0</xdr:rowOff>
    </xdr:from>
    <xdr:to>
      <xdr:col>12</xdr:col>
      <xdr:colOff>30480</xdr:colOff>
      <xdr:row>8</xdr:row>
      <xdr:rowOff>0</xdr:rowOff>
    </xdr:to>
    <xdr:sp macro="" textlink="">
      <xdr:nvSpPr>
        <xdr:cNvPr id="12832" name="Line 11"/>
        <xdr:cNvSpPr>
          <a:spLocks noChangeShapeType="1"/>
        </xdr:cNvSpPr>
      </xdr:nvSpPr>
      <xdr:spPr bwMode="auto">
        <a:xfrm flipV="1">
          <a:off x="8450580" y="1539240"/>
          <a:ext cx="4495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2377440</xdr:colOff>
      <xdr:row>8</xdr:row>
      <xdr:rowOff>0</xdr:rowOff>
    </xdr:from>
    <xdr:to>
      <xdr:col>11</xdr:col>
      <xdr:colOff>617220</xdr:colOff>
      <xdr:row>8</xdr:row>
      <xdr:rowOff>0</xdr:rowOff>
    </xdr:to>
    <xdr:sp macro="" textlink="">
      <xdr:nvSpPr>
        <xdr:cNvPr id="12833" name="Line 12"/>
        <xdr:cNvSpPr>
          <a:spLocks noChangeShapeType="1"/>
        </xdr:cNvSpPr>
      </xdr:nvSpPr>
      <xdr:spPr bwMode="auto">
        <a:xfrm flipH="1">
          <a:off x="7680960" y="1539240"/>
          <a:ext cx="7772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601980</xdr:colOff>
      <xdr:row>8</xdr:row>
      <xdr:rowOff>0</xdr:rowOff>
    </xdr:from>
    <xdr:to>
      <xdr:col>14</xdr:col>
      <xdr:colOff>30480</xdr:colOff>
      <xdr:row>8</xdr:row>
      <xdr:rowOff>0</xdr:rowOff>
    </xdr:to>
    <xdr:sp macro="" textlink="">
      <xdr:nvSpPr>
        <xdr:cNvPr id="12834" name="Line 13"/>
        <xdr:cNvSpPr>
          <a:spLocks noChangeShapeType="1"/>
        </xdr:cNvSpPr>
      </xdr:nvSpPr>
      <xdr:spPr bwMode="auto">
        <a:xfrm flipV="1">
          <a:off x="9563100" y="1539240"/>
          <a:ext cx="4343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2415540</xdr:colOff>
      <xdr:row>8</xdr:row>
      <xdr:rowOff>0</xdr:rowOff>
    </xdr:from>
    <xdr:to>
      <xdr:col>13</xdr:col>
      <xdr:colOff>617220</xdr:colOff>
      <xdr:row>8</xdr:row>
      <xdr:rowOff>0</xdr:rowOff>
    </xdr:to>
    <xdr:sp macro="" textlink="">
      <xdr:nvSpPr>
        <xdr:cNvPr id="12835" name="Line 14"/>
        <xdr:cNvSpPr>
          <a:spLocks noChangeShapeType="1"/>
        </xdr:cNvSpPr>
      </xdr:nvSpPr>
      <xdr:spPr bwMode="auto">
        <a:xfrm flipH="1">
          <a:off x="896112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609600</xdr:colOff>
      <xdr:row>8</xdr:row>
      <xdr:rowOff>0</xdr:rowOff>
    </xdr:from>
    <xdr:to>
      <xdr:col>16</xdr:col>
      <xdr:colOff>30480</xdr:colOff>
      <xdr:row>8</xdr:row>
      <xdr:rowOff>0</xdr:rowOff>
    </xdr:to>
    <xdr:sp macro="" textlink="">
      <xdr:nvSpPr>
        <xdr:cNvPr id="12836" name="Line 15"/>
        <xdr:cNvSpPr>
          <a:spLocks noChangeShapeType="1"/>
        </xdr:cNvSpPr>
      </xdr:nvSpPr>
      <xdr:spPr bwMode="auto">
        <a:xfrm flipV="1">
          <a:off x="10668000" y="1539240"/>
          <a:ext cx="6934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2415540</xdr:colOff>
      <xdr:row>8</xdr:row>
      <xdr:rowOff>0</xdr:rowOff>
    </xdr:from>
    <xdr:to>
      <xdr:col>15</xdr:col>
      <xdr:colOff>617220</xdr:colOff>
      <xdr:row>8</xdr:row>
      <xdr:rowOff>0</xdr:rowOff>
    </xdr:to>
    <xdr:sp macro="" textlink="">
      <xdr:nvSpPr>
        <xdr:cNvPr id="12837" name="Line 16"/>
        <xdr:cNvSpPr>
          <a:spLocks noChangeShapeType="1"/>
        </xdr:cNvSpPr>
      </xdr:nvSpPr>
      <xdr:spPr bwMode="auto">
        <a:xfrm flipH="1">
          <a:off x="1005840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601980</xdr:colOff>
      <xdr:row>8</xdr:row>
      <xdr:rowOff>0</xdr:rowOff>
    </xdr:from>
    <xdr:to>
      <xdr:col>18</xdr:col>
      <xdr:colOff>30480</xdr:colOff>
      <xdr:row>8</xdr:row>
      <xdr:rowOff>0</xdr:rowOff>
    </xdr:to>
    <xdr:sp macro="" textlink="">
      <xdr:nvSpPr>
        <xdr:cNvPr id="12838" name="Line 17"/>
        <xdr:cNvSpPr>
          <a:spLocks noChangeShapeType="1"/>
        </xdr:cNvSpPr>
      </xdr:nvSpPr>
      <xdr:spPr bwMode="auto">
        <a:xfrm flipV="1">
          <a:off x="12009120" y="1539240"/>
          <a:ext cx="3657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2270760</xdr:colOff>
      <xdr:row>8</xdr:row>
      <xdr:rowOff>0</xdr:rowOff>
    </xdr:from>
    <xdr:to>
      <xdr:col>17</xdr:col>
      <xdr:colOff>617220</xdr:colOff>
      <xdr:row>8</xdr:row>
      <xdr:rowOff>0</xdr:rowOff>
    </xdr:to>
    <xdr:sp macro="" textlink="">
      <xdr:nvSpPr>
        <xdr:cNvPr id="12839" name="Line 18"/>
        <xdr:cNvSpPr>
          <a:spLocks noChangeShapeType="1"/>
        </xdr:cNvSpPr>
      </xdr:nvSpPr>
      <xdr:spPr bwMode="auto">
        <a:xfrm flipH="1">
          <a:off x="11407140" y="1539240"/>
          <a:ext cx="6172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2331720</xdr:colOff>
      <xdr:row>5</xdr:row>
      <xdr:rowOff>7620</xdr:rowOff>
    </xdr:from>
    <xdr:to>
      <xdr:col>8</xdr:col>
      <xdr:colOff>167640</xdr:colOff>
      <xdr:row>5</xdr:row>
      <xdr:rowOff>7620</xdr:rowOff>
    </xdr:to>
    <xdr:sp macro="" textlink="">
      <xdr:nvSpPr>
        <xdr:cNvPr id="12840" name="Line 19"/>
        <xdr:cNvSpPr>
          <a:spLocks noChangeShapeType="1"/>
        </xdr:cNvSpPr>
      </xdr:nvSpPr>
      <xdr:spPr bwMode="auto">
        <a:xfrm flipH="1">
          <a:off x="2331720" y="960120"/>
          <a:ext cx="43738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1089660</xdr:colOff>
      <xdr:row>5</xdr:row>
      <xdr:rowOff>7620</xdr:rowOff>
    </xdr:from>
    <xdr:to>
      <xdr:col>14</xdr:col>
      <xdr:colOff>7620</xdr:colOff>
      <xdr:row>5</xdr:row>
      <xdr:rowOff>7620</xdr:rowOff>
    </xdr:to>
    <xdr:sp macro="" textlink="">
      <xdr:nvSpPr>
        <xdr:cNvPr id="12841" name="Line 20"/>
        <xdr:cNvSpPr>
          <a:spLocks noChangeShapeType="1"/>
        </xdr:cNvSpPr>
      </xdr:nvSpPr>
      <xdr:spPr bwMode="auto">
        <a:xfrm>
          <a:off x="5234940" y="960120"/>
          <a:ext cx="47396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746760</xdr:colOff>
      <xdr:row>6</xdr:row>
      <xdr:rowOff>0</xdr:rowOff>
    </xdr:from>
    <xdr:to>
      <xdr:col>8</xdr:col>
      <xdr:colOff>1051560</xdr:colOff>
      <xdr:row>6</xdr:row>
      <xdr:rowOff>0</xdr:rowOff>
    </xdr:to>
    <xdr:sp macro="" textlink="">
      <xdr:nvSpPr>
        <xdr:cNvPr id="12842" name="Line 21"/>
        <xdr:cNvSpPr>
          <a:spLocks noChangeShapeType="1"/>
        </xdr:cNvSpPr>
      </xdr:nvSpPr>
      <xdr:spPr bwMode="auto">
        <a:xfrm>
          <a:off x="4892040" y="1158240"/>
          <a:ext cx="2628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2331720</xdr:colOff>
      <xdr:row>6</xdr:row>
      <xdr:rowOff>0</xdr:rowOff>
    </xdr:from>
    <xdr:to>
      <xdr:col>3</xdr:col>
      <xdr:colOff>754380</xdr:colOff>
      <xdr:row>6</xdr:row>
      <xdr:rowOff>0</xdr:rowOff>
    </xdr:to>
    <xdr:sp macro="" textlink="">
      <xdr:nvSpPr>
        <xdr:cNvPr id="12843" name="Line 22"/>
        <xdr:cNvSpPr>
          <a:spLocks noChangeShapeType="1"/>
        </xdr:cNvSpPr>
      </xdr:nvSpPr>
      <xdr:spPr bwMode="auto">
        <a:xfrm flipH="1">
          <a:off x="2331720" y="1158240"/>
          <a:ext cx="25679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480060</xdr:colOff>
      <xdr:row>6</xdr:row>
      <xdr:rowOff>7620</xdr:rowOff>
    </xdr:from>
    <xdr:to>
      <xdr:col>12</xdr:col>
      <xdr:colOff>30480</xdr:colOff>
      <xdr:row>6</xdr:row>
      <xdr:rowOff>7620</xdr:rowOff>
    </xdr:to>
    <xdr:sp macro="" textlink="">
      <xdr:nvSpPr>
        <xdr:cNvPr id="12844" name="Line 23"/>
        <xdr:cNvSpPr>
          <a:spLocks noChangeShapeType="1"/>
        </xdr:cNvSpPr>
      </xdr:nvSpPr>
      <xdr:spPr bwMode="auto">
        <a:xfrm>
          <a:off x="8321040" y="1165860"/>
          <a:ext cx="5791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152400</xdr:colOff>
      <xdr:row>6</xdr:row>
      <xdr:rowOff>7620</xdr:rowOff>
    </xdr:from>
    <xdr:to>
      <xdr:col>11</xdr:col>
      <xdr:colOff>487680</xdr:colOff>
      <xdr:row>6</xdr:row>
      <xdr:rowOff>7620</xdr:rowOff>
    </xdr:to>
    <xdr:sp macro="" textlink="">
      <xdr:nvSpPr>
        <xdr:cNvPr id="12845" name="Line 24"/>
        <xdr:cNvSpPr>
          <a:spLocks noChangeShapeType="1"/>
        </xdr:cNvSpPr>
      </xdr:nvSpPr>
      <xdr:spPr bwMode="auto">
        <a:xfrm flipH="1">
          <a:off x="7673340" y="1165860"/>
          <a:ext cx="6553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609600</xdr:colOff>
      <xdr:row>8</xdr:row>
      <xdr:rowOff>0</xdr:rowOff>
    </xdr:from>
    <xdr:to>
      <xdr:col>7</xdr:col>
      <xdr:colOff>30480</xdr:colOff>
      <xdr:row>8</xdr:row>
      <xdr:rowOff>0</xdr:rowOff>
    </xdr:to>
    <xdr:sp macro="" textlink="">
      <xdr:nvSpPr>
        <xdr:cNvPr id="12846" name="Line 25"/>
        <xdr:cNvSpPr>
          <a:spLocks noChangeShapeType="1"/>
        </xdr:cNvSpPr>
      </xdr:nvSpPr>
      <xdr:spPr bwMode="auto">
        <a:xfrm flipV="1">
          <a:off x="5966460" y="1539240"/>
          <a:ext cx="4724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7620</xdr:colOff>
      <xdr:row>8</xdr:row>
      <xdr:rowOff>0</xdr:rowOff>
    </xdr:from>
    <xdr:to>
      <xdr:col>6</xdr:col>
      <xdr:colOff>632460</xdr:colOff>
      <xdr:row>8</xdr:row>
      <xdr:rowOff>0</xdr:rowOff>
    </xdr:to>
    <xdr:sp macro="" textlink="">
      <xdr:nvSpPr>
        <xdr:cNvPr id="12847" name="Line 26"/>
        <xdr:cNvSpPr>
          <a:spLocks noChangeShapeType="1"/>
        </xdr:cNvSpPr>
      </xdr:nvSpPr>
      <xdr:spPr bwMode="auto">
        <a:xfrm flipH="1" flipV="1">
          <a:off x="5364480" y="1539240"/>
          <a:ext cx="6248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topLeftCell="A40" zoomScaleNormal="100" zoomScaleSheetLayoutView="100" workbookViewId="0">
      <selection activeCell="D15" sqref="D15"/>
    </sheetView>
  </sheetViews>
  <sheetFormatPr defaultColWidth="9.140625" defaultRowHeight="15" customHeight="1" x14ac:dyDescent="0.2"/>
  <cols>
    <col min="1" max="1" width="2.140625" style="18" customWidth="1"/>
    <col min="2" max="2" width="2.85546875" style="18" customWidth="1"/>
    <col min="3" max="3" width="3.28515625" style="18" customWidth="1"/>
    <col min="4" max="4" width="29.140625" style="18" customWidth="1"/>
    <col min="5" max="5" width="1" style="18" customWidth="1"/>
    <col min="6" max="6" width="14.140625" style="18" customWidth="1"/>
    <col min="7" max="7" width="1.28515625" style="18" customWidth="1"/>
    <col min="8" max="8" width="14.140625" style="18" customWidth="1"/>
    <col min="9" max="9" width="1.28515625" style="18" customWidth="1"/>
    <col min="10" max="10" width="15" style="18" customWidth="1"/>
    <col min="11" max="11" width="1" style="18" customWidth="1"/>
    <col min="12" max="12" width="14.140625" style="18" customWidth="1"/>
    <col min="13" max="13" width="9.140625" style="18"/>
    <col min="14" max="14" width="9.140625" style="18" hidden="1" customWidth="1"/>
    <col min="15" max="15" width="11.140625" style="18" customWidth="1"/>
    <col min="16" max="18" width="9.140625" style="18"/>
    <col min="19" max="19" width="10" style="18" bestFit="1" customWidth="1"/>
    <col min="20" max="16384" width="9.140625" style="18"/>
  </cols>
  <sheetData>
    <row r="1" spans="1:15" ht="18" customHeight="1" x14ac:dyDescent="0.25">
      <c r="A1" s="349" t="s">
        <v>44</v>
      </c>
      <c r="B1" s="349"/>
      <c r="C1" s="349"/>
      <c r="D1" s="349"/>
      <c r="E1" s="349"/>
      <c r="F1" s="349"/>
      <c r="G1" s="349"/>
      <c r="H1" s="349"/>
      <c r="I1" s="349"/>
      <c r="J1" s="349"/>
      <c r="K1" s="349"/>
      <c r="L1" s="349"/>
      <c r="M1" s="75"/>
      <c r="N1" s="75"/>
      <c r="O1" s="75"/>
    </row>
    <row r="2" spans="1:15" ht="15" customHeight="1" x14ac:dyDescent="0.2">
      <c r="A2" s="350" t="s">
        <v>1</v>
      </c>
      <c r="B2" s="350"/>
      <c r="C2" s="350"/>
      <c r="D2" s="350"/>
      <c r="E2" s="350"/>
      <c r="F2" s="350"/>
      <c r="G2" s="350"/>
      <c r="H2" s="350"/>
      <c r="I2" s="350"/>
      <c r="J2" s="350"/>
      <c r="K2" s="350"/>
      <c r="L2" s="350"/>
      <c r="M2" s="77"/>
      <c r="N2" s="77"/>
      <c r="O2" s="77"/>
    </row>
    <row r="3" spans="1:15" s="2" customFormat="1" ht="15" customHeight="1" x14ac:dyDescent="0.2">
      <c r="A3" s="351" t="s">
        <v>45</v>
      </c>
      <c r="B3" s="351"/>
      <c r="C3" s="351"/>
      <c r="D3" s="351"/>
      <c r="E3" s="351"/>
      <c r="F3" s="351"/>
      <c r="G3" s="351"/>
      <c r="H3" s="351"/>
      <c r="I3" s="351"/>
      <c r="J3" s="351"/>
      <c r="K3" s="351"/>
      <c r="L3" s="351"/>
      <c r="M3" s="76"/>
      <c r="N3" s="76"/>
      <c r="O3" s="76"/>
    </row>
    <row r="4" spans="1:15" s="2" customFormat="1" ht="15" customHeight="1" x14ac:dyDescent="0.2"/>
    <row r="5" spans="1:15" s="2" customFormat="1" ht="15" customHeight="1" x14ac:dyDescent="0.2">
      <c r="A5" s="352" t="s">
        <v>276</v>
      </c>
      <c r="B5" s="353"/>
      <c r="C5" s="353"/>
      <c r="D5" s="353"/>
      <c r="E5" s="353"/>
      <c r="F5" s="353"/>
      <c r="G5" s="353"/>
      <c r="H5" s="353"/>
      <c r="I5" s="353"/>
      <c r="J5" s="353"/>
      <c r="K5" s="353"/>
      <c r="L5" s="353"/>
    </row>
    <row r="6" spans="1:15" s="2" customFormat="1" ht="15" customHeight="1" x14ac:dyDescent="0.2">
      <c r="L6" s="3"/>
    </row>
    <row r="7" spans="1:15" s="21" customFormat="1" ht="30" customHeight="1" x14ac:dyDescent="0.2">
      <c r="A7" s="354" t="s">
        <v>277</v>
      </c>
      <c r="B7" s="355"/>
      <c r="C7" s="355"/>
      <c r="D7" s="355"/>
      <c r="E7" s="355"/>
      <c r="F7" s="355"/>
      <c r="G7" s="355"/>
      <c r="H7" s="355"/>
      <c r="I7" s="355"/>
      <c r="J7" s="355"/>
      <c r="K7" s="355"/>
      <c r="L7" s="355"/>
    </row>
    <row r="8" spans="1:15" s="21" customFormat="1" ht="15" customHeight="1" x14ac:dyDescent="0.2">
      <c r="A8" s="78"/>
      <c r="B8" s="79"/>
      <c r="C8" s="79"/>
      <c r="D8" s="79"/>
      <c r="E8" s="79"/>
      <c r="F8" s="79"/>
      <c r="G8" s="79"/>
      <c r="H8" s="79"/>
      <c r="I8" s="79"/>
      <c r="J8" s="79"/>
      <c r="K8" s="79"/>
      <c r="L8" s="79"/>
    </row>
    <row r="9" spans="1:15" s="2" customFormat="1" ht="15" customHeight="1" x14ac:dyDescent="0.2">
      <c r="A9" s="3" t="s">
        <v>178</v>
      </c>
    </row>
    <row r="10" spans="1:15" s="2" customFormat="1" ht="15" customHeight="1" x14ac:dyDescent="0.2"/>
    <row r="11" spans="1:15" s="2" customFormat="1" ht="15" customHeight="1" x14ac:dyDescent="0.2">
      <c r="F11" s="6"/>
      <c r="G11" s="133"/>
      <c r="H11" s="6"/>
      <c r="I11" s="133"/>
      <c r="J11" s="344" t="s">
        <v>128</v>
      </c>
      <c r="K11" s="344"/>
      <c r="L11" s="344"/>
    </row>
    <row r="12" spans="1:15" s="2" customFormat="1" ht="15" customHeight="1" x14ac:dyDescent="0.2">
      <c r="F12" s="344"/>
      <c r="G12" s="344"/>
      <c r="H12" s="344"/>
      <c r="J12" s="344" t="s">
        <v>275</v>
      </c>
      <c r="K12" s="344"/>
      <c r="L12" s="344"/>
    </row>
    <row r="13" spans="1:15" s="2" customFormat="1" ht="15" customHeight="1" x14ac:dyDescent="0.2">
      <c r="F13" s="6"/>
      <c r="G13" s="6"/>
      <c r="H13" s="6"/>
      <c r="J13" s="6" t="s">
        <v>14</v>
      </c>
      <c r="K13" s="6"/>
      <c r="L13" s="6" t="s">
        <v>16</v>
      </c>
    </row>
    <row r="14" spans="1:15" s="2" customFormat="1" ht="15" customHeight="1" x14ac:dyDescent="0.2">
      <c r="F14" s="6"/>
      <c r="G14" s="6"/>
      <c r="H14" s="6"/>
      <c r="J14" s="6" t="s">
        <v>15</v>
      </c>
      <c r="K14" s="6"/>
      <c r="L14" s="6" t="s">
        <v>15</v>
      </c>
    </row>
    <row r="15" spans="1:15" s="2" customFormat="1" ht="15" customHeight="1" x14ac:dyDescent="0.2">
      <c r="F15" s="131"/>
      <c r="G15" s="69"/>
      <c r="H15" s="131"/>
      <c r="I15" s="7"/>
      <c r="J15" s="131" t="s">
        <v>247</v>
      </c>
      <c r="K15" s="69"/>
      <c r="L15" s="131" t="s">
        <v>248</v>
      </c>
    </row>
    <row r="16" spans="1:15" s="2" customFormat="1" ht="15" customHeight="1" x14ac:dyDescent="0.2">
      <c r="F16" s="6"/>
      <c r="G16" s="6"/>
      <c r="H16" s="6"/>
      <c r="I16" s="6"/>
      <c r="J16" s="6" t="s">
        <v>3</v>
      </c>
      <c r="K16" s="6"/>
      <c r="L16" s="6" t="s">
        <v>3</v>
      </c>
      <c r="O16" s="3"/>
    </row>
    <row r="17" spans="1:19" s="2" customFormat="1" ht="15" customHeight="1" x14ac:dyDescent="0.2">
      <c r="F17" s="248"/>
      <c r="G17" s="248"/>
      <c r="H17" s="248"/>
      <c r="I17" s="248"/>
      <c r="J17" s="248"/>
      <c r="K17" s="248"/>
      <c r="L17" s="248"/>
      <c r="O17" s="3"/>
    </row>
    <row r="18" spans="1:19" s="2" customFormat="1" ht="15" customHeight="1" x14ac:dyDescent="0.2">
      <c r="F18" s="6"/>
      <c r="G18" s="7"/>
      <c r="H18" s="6"/>
      <c r="I18" s="6"/>
      <c r="J18" s="6"/>
      <c r="K18" s="7"/>
      <c r="L18" s="6"/>
    </row>
    <row r="19" spans="1:19" s="2" customFormat="1" ht="15" customHeight="1" x14ac:dyDescent="0.2">
      <c r="A19" s="343" t="s">
        <v>11</v>
      </c>
      <c r="B19" s="343"/>
      <c r="C19" s="343"/>
      <c r="D19" s="343"/>
      <c r="E19" s="36"/>
      <c r="F19" s="58"/>
      <c r="G19" s="58"/>
      <c r="H19" s="58"/>
      <c r="I19" s="58"/>
      <c r="J19" s="58">
        <v>95046</v>
      </c>
      <c r="K19" s="58"/>
      <c r="L19" s="58">
        <v>75055</v>
      </c>
      <c r="N19" s="2">
        <v>303737</v>
      </c>
      <c r="R19" s="21"/>
      <c r="S19" s="135"/>
    </row>
    <row r="20" spans="1:19" s="2" customFormat="1" ht="15" customHeight="1" x14ac:dyDescent="0.2">
      <c r="A20" s="342" t="s">
        <v>244</v>
      </c>
      <c r="B20" s="342"/>
      <c r="C20" s="342"/>
      <c r="D20" s="342"/>
      <c r="E20" s="36"/>
      <c r="F20" s="58"/>
      <c r="G20" s="58"/>
      <c r="H20" s="58"/>
      <c r="I20" s="58"/>
      <c r="J20" s="58">
        <f>-65411-J21</f>
        <v>-56649</v>
      </c>
      <c r="K20" s="58"/>
      <c r="L20" s="58">
        <f>-37927-L21</f>
        <v>-29471.02</v>
      </c>
      <c r="N20" s="2">
        <v>-130725</v>
      </c>
      <c r="R20" s="21"/>
      <c r="S20" s="135"/>
    </row>
    <row r="21" spans="1:19" s="2" customFormat="1" ht="15" customHeight="1" x14ac:dyDescent="0.2">
      <c r="A21" s="342" t="s">
        <v>213</v>
      </c>
      <c r="B21" s="347"/>
      <c r="C21" s="347"/>
      <c r="D21" s="347"/>
      <c r="E21" s="36"/>
      <c r="F21" s="58"/>
      <c r="G21" s="58"/>
      <c r="H21" s="58"/>
      <c r="I21" s="58"/>
      <c r="J21" s="58">
        <v>-8762</v>
      </c>
      <c r="K21" s="58"/>
      <c r="L21" s="58">
        <f>-1755.04-878.43-5822.51</f>
        <v>-8455.98</v>
      </c>
      <c r="N21" s="2">
        <v>-25523</v>
      </c>
      <c r="R21" s="21"/>
      <c r="S21" s="135"/>
    </row>
    <row r="22" spans="1:19" s="2" customFormat="1" ht="8.25" customHeight="1" x14ac:dyDescent="0.2">
      <c r="A22" s="80"/>
      <c r="B22" s="80"/>
      <c r="C22" s="80"/>
      <c r="D22" s="80"/>
      <c r="E22" s="36"/>
      <c r="F22" s="58"/>
      <c r="G22" s="58"/>
      <c r="H22" s="58"/>
      <c r="I22" s="58"/>
      <c r="J22" s="81"/>
      <c r="K22" s="58"/>
      <c r="L22" s="81"/>
      <c r="R22" s="21"/>
      <c r="S22" s="135"/>
    </row>
    <row r="23" spans="1:19" s="2" customFormat="1" ht="15" customHeight="1" x14ac:dyDescent="0.2">
      <c r="A23" s="341" t="s">
        <v>55</v>
      </c>
      <c r="B23" s="341"/>
      <c r="C23" s="341"/>
      <c r="D23" s="341"/>
      <c r="F23" s="58"/>
      <c r="G23" s="58"/>
      <c r="H23" s="58"/>
      <c r="I23" s="58"/>
      <c r="J23" s="58">
        <f>J19+J20+J21</f>
        <v>29635</v>
      </c>
      <c r="K23" s="58"/>
      <c r="L23" s="58">
        <f>L19+L20+L21</f>
        <v>37128</v>
      </c>
      <c r="N23" s="2">
        <v>147489</v>
      </c>
      <c r="O23" s="58"/>
      <c r="R23" s="21"/>
      <c r="S23" s="135"/>
    </row>
    <row r="24" spans="1:19" s="2" customFormat="1" ht="9.75" customHeight="1" x14ac:dyDescent="0.2">
      <c r="A24" s="5"/>
      <c r="B24" s="5"/>
      <c r="C24" s="5"/>
      <c r="D24" s="5"/>
      <c r="F24" s="58"/>
      <c r="G24" s="58"/>
      <c r="H24" s="58"/>
      <c r="I24" s="58"/>
      <c r="J24" s="58"/>
      <c r="K24" s="58"/>
      <c r="L24" s="58"/>
      <c r="R24" s="21"/>
      <c r="S24" s="135"/>
    </row>
    <row r="25" spans="1:19" s="12" customFormat="1" ht="15" customHeight="1" x14ac:dyDescent="0.2">
      <c r="A25" s="345" t="s">
        <v>109</v>
      </c>
      <c r="B25" s="346"/>
      <c r="C25" s="346"/>
      <c r="D25" s="346"/>
      <c r="E25" s="2"/>
      <c r="F25" s="58"/>
      <c r="G25" s="58"/>
      <c r="H25" s="23"/>
      <c r="I25" s="58"/>
      <c r="J25" s="23">
        <f>420+969</f>
        <v>1389</v>
      </c>
      <c r="K25" s="58"/>
      <c r="L25" s="23">
        <v>1361</v>
      </c>
      <c r="N25" s="12">
        <v>7039</v>
      </c>
      <c r="R25" s="124"/>
      <c r="S25" s="135"/>
    </row>
    <row r="26" spans="1:19" s="12" customFormat="1" ht="15" customHeight="1" x14ac:dyDescent="0.2">
      <c r="A26" s="348" t="s">
        <v>188</v>
      </c>
      <c r="B26" s="348"/>
      <c r="C26" s="348"/>
      <c r="D26" s="348"/>
      <c r="E26" s="36"/>
      <c r="F26" s="58"/>
      <c r="G26" s="58"/>
      <c r="H26" s="58"/>
      <c r="I26" s="58"/>
      <c r="J26" s="58">
        <v>-2759</v>
      </c>
      <c r="K26" s="58"/>
      <c r="L26" s="58">
        <v>-2810</v>
      </c>
      <c r="N26" s="12">
        <v>-8903</v>
      </c>
      <c r="R26" s="124"/>
      <c r="S26" s="135"/>
    </row>
    <row r="27" spans="1:19" s="2" customFormat="1" ht="15" customHeight="1" x14ac:dyDescent="0.2">
      <c r="A27" s="345" t="s">
        <v>167</v>
      </c>
      <c r="B27" s="346"/>
      <c r="C27" s="346"/>
      <c r="D27" s="346"/>
      <c r="F27" s="58"/>
      <c r="G27" s="58"/>
      <c r="H27" s="23"/>
      <c r="I27" s="58"/>
      <c r="J27" s="23">
        <f>-636-J28</f>
        <v>-391</v>
      </c>
      <c r="K27" s="58"/>
      <c r="L27" s="23">
        <f>-827-L28</f>
        <v>-574</v>
      </c>
      <c r="N27" s="2">
        <v>-3346</v>
      </c>
      <c r="R27" s="21"/>
      <c r="S27" s="135"/>
    </row>
    <row r="28" spans="1:19" s="2" customFormat="1" ht="15" customHeight="1" x14ac:dyDescent="0.2">
      <c r="A28" s="345" t="s">
        <v>212</v>
      </c>
      <c r="B28" s="367"/>
      <c r="C28" s="367"/>
      <c r="D28" s="367"/>
      <c r="F28" s="58"/>
      <c r="G28" s="58"/>
      <c r="H28" s="23"/>
      <c r="I28" s="58"/>
      <c r="J28" s="23">
        <v>-245</v>
      </c>
      <c r="K28" s="58"/>
      <c r="L28" s="23">
        <v>-253</v>
      </c>
      <c r="N28" s="2">
        <v>-783</v>
      </c>
      <c r="R28" s="21"/>
      <c r="S28" s="135"/>
    </row>
    <row r="29" spans="1:19" s="2" customFormat="1" ht="15" customHeight="1" x14ac:dyDescent="0.2">
      <c r="A29" s="345" t="s">
        <v>110</v>
      </c>
      <c r="B29" s="346"/>
      <c r="C29" s="346"/>
      <c r="D29" s="346"/>
      <c r="F29" s="58"/>
      <c r="G29" s="58"/>
      <c r="H29" s="23"/>
      <c r="I29" s="58"/>
      <c r="J29" s="23">
        <v>-711</v>
      </c>
      <c r="K29" s="58"/>
      <c r="L29" s="23">
        <v>-433</v>
      </c>
      <c r="N29" s="2">
        <v>-591</v>
      </c>
      <c r="R29" s="21"/>
      <c r="S29" s="135"/>
    </row>
    <row r="30" spans="1:19" s="2" customFormat="1" ht="9" customHeight="1" x14ac:dyDescent="0.2">
      <c r="F30" s="22"/>
      <c r="G30" s="58"/>
      <c r="H30" s="22"/>
      <c r="I30" s="58"/>
      <c r="J30" s="86"/>
      <c r="K30" s="58"/>
      <c r="L30" s="86"/>
      <c r="R30" s="21"/>
      <c r="S30" s="135"/>
    </row>
    <row r="31" spans="1:19" s="12" customFormat="1" ht="15" customHeight="1" x14ac:dyDescent="0.2">
      <c r="A31" s="368" t="s">
        <v>56</v>
      </c>
      <c r="B31" s="368"/>
      <c r="C31" s="368"/>
      <c r="D31" s="368"/>
      <c r="E31" s="368"/>
      <c r="F31" s="87"/>
      <c r="G31" s="58"/>
      <c r="H31" s="87"/>
      <c r="I31" s="58"/>
      <c r="J31" s="87">
        <f>SUM(J23:J29)</f>
        <v>26918</v>
      </c>
      <c r="K31" s="58"/>
      <c r="L31" s="87">
        <f>SUM(L23:L29)</f>
        <v>34419</v>
      </c>
      <c r="N31" s="12">
        <v>140905</v>
      </c>
      <c r="O31" s="87"/>
      <c r="R31" s="124"/>
      <c r="S31" s="135"/>
    </row>
    <row r="32" spans="1:19" s="12" customFormat="1" ht="30" hidden="1" customHeight="1" x14ac:dyDescent="0.2">
      <c r="A32" s="361" t="s">
        <v>78</v>
      </c>
      <c r="B32" s="361"/>
      <c r="C32" s="345"/>
      <c r="D32" s="345"/>
      <c r="E32" s="36"/>
      <c r="F32" s="88"/>
      <c r="G32" s="89"/>
      <c r="H32" s="88"/>
      <c r="I32" s="89"/>
      <c r="J32" s="88">
        <v>0</v>
      </c>
      <c r="K32" s="89"/>
      <c r="L32" s="88">
        <v>0</v>
      </c>
      <c r="N32" s="12">
        <v>0</v>
      </c>
      <c r="O32" s="12">
        <v>0</v>
      </c>
      <c r="R32" s="124"/>
      <c r="S32" s="135"/>
    </row>
    <row r="33" spans="1:20" s="12" customFormat="1" ht="15" customHeight="1" x14ac:dyDescent="0.2">
      <c r="A33" s="361" t="s">
        <v>124</v>
      </c>
      <c r="B33" s="361"/>
      <c r="C33" s="345"/>
      <c r="D33" s="345"/>
      <c r="E33" s="90"/>
      <c r="F33" s="58"/>
      <c r="G33" s="58"/>
      <c r="H33" s="58"/>
      <c r="I33" s="58"/>
      <c r="J33" s="87">
        <v>-1814</v>
      </c>
      <c r="K33" s="58"/>
      <c r="L33" s="87">
        <v>-3745</v>
      </c>
      <c r="N33" s="12">
        <v>-6473</v>
      </c>
      <c r="R33" s="124"/>
      <c r="S33" s="135"/>
    </row>
    <row r="34" spans="1:20" s="2" customFormat="1" ht="6.75" customHeight="1" x14ac:dyDescent="0.2">
      <c r="A34" s="85"/>
      <c r="B34" s="85"/>
      <c r="C34" s="85"/>
      <c r="D34" s="85"/>
      <c r="E34" s="36"/>
      <c r="F34" s="58"/>
      <c r="G34" s="58"/>
      <c r="H34" s="58"/>
      <c r="I34" s="58"/>
      <c r="J34" s="81"/>
      <c r="K34" s="58"/>
      <c r="L34" s="81"/>
      <c r="R34" s="21"/>
      <c r="S34" s="135"/>
    </row>
    <row r="35" spans="1:20" s="12" customFormat="1" ht="15" customHeight="1" x14ac:dyDescent="0.2">
      <c r="A35" s="358" t="s">
        <v>123</v>
      </c>
      <c r="B35" s="370"/>
      <c r="C35" s="370"/>
      <c r="D35" s="370"/>
      <c r="E35" s="36"/>
      <c r="F35" s="58"/>
      <c r="G35" s="58"/>
      <c r="H35" s="58"/>
      <c r="I35" s="58"/>
      <c r="J35" s="87">
        <f>SUM(J31:J33)</f>
        <v>25104</v>
      </c>
      <c r="K35" s="58"/>
      <c r="L35" s="87">
        <f>SUM(L31:L33)</f>
        <v>30674</v>
      </c>
      <c r="N35" s="12">
        <v>134432</v>
      </c>
      <c r="O35" s="87"/>
      <c r="R35" s="124"/>
      <c r="S35" s="135"/>
    </row>
    <row r="36" spans="1:20" ht="15" customHeight="1" x14ac:dyDescent="0.2">
      <c r="A36" s="342" t="s">
        <v>243</v>
      </c>
      <c r="B36" s="369"/>
      <c r="C36" s="369"/>
      <c r="D36" s="369"/>
      <c r="E36" s="12"/>
      <c r="F36" s="58"/>
      <c r="G36" s="58"/>
      <c r="H36" s="91"/>
      <c r="I36" s="58"/>
      <c r="J36" s="91">
        <v>-9358</v>
      </c>
      <c r="K36" s="58"/>
      <c r="L36" s="91">
        <v>-6220</v>
      </c>
      <c r="N36" s="18">
        <v>-32993</v>
      </c>
      <c r="O36" s="138"/>
      <c r="R36" s="138"/>
      <c r="S36" s="135"/>
    </row>
    <row r="37" spans="1:20" s="2" customFormat="1" ht="7.5" customHeight="1" x14ac:dyDescent="0.2">
      <c r="A37" s="342"/>
      <c r="B37" s="369"/>
      <c r="C37" s="369"/>
      <c r="D37" s="369"/>
      <c r="E37" s="18"/>
      <c r="F37" s="91"/>
      <c r="G37" s="58"/>
      <c r="H37" s="91"/>
      <c r="I37" s="58"/>
      <c r="J37" s="92"/>
      <c r="K37" s="58"/>
      <c r="L37" s="92"/>
      <c r="O37" s="21"/>
      <c r="R37" s="21"/>
      <c r="S37" s="135"/>
    </row>
    <row r="38" spans="1:20" s="12" customFormat="1" ht="43.5" customHeight="1" thickBot="1" x14ac:dyDescent="0.25">
      <c r="A38" s="358" t="s">
        <v>309</v>
      </c>
      <c r="B38" s="358"/>
      <c r="C38" s="358"/>
      <c r="D38" s="358"/>
      <c r="E38" s="9"/>
      <c r="F38" s="58"/>
      <c r="G38" s="58"/>
      <c r="H38" s="58"/>
      <c r="I38" s="58"/>
      <c r="J38" s="57">
        <f>SUM(J35:J37)</f>
        <v>15746</v>
      </c>
      <c r="K38" s="58"/>
      <c r="L38" s="57">
        <f>SUM(L35:L37)</f>
        <v>24454</v>
      </c>
      <c r="N38" s="12">
        <v>101439</v>
      </c>
      <c r="O38" s="58"/>
      <c r="R38" s="124"/>
      <c r="S38" s="135"/>
      <c r="T38" s="134"/>
    </row>
    <row r="39" spans="1:20" s="12" customFormat="1" ht="8.25" customHeight="1" thickTop="1" x14ac:dyDescent="0.2">
      <c r="A39" s="332"/>
      <c r="B39" s="332"/>
      <c r="C39" s="332"/>
      <c r="D39" s="332"/>
      <c r="E39" s="9"/>
      <c r="F39" s="58"/>
      <c r="G39" s="58"/>
      <c r="H39" s="58"/>
      <c r="I39" s="58"/>
      <c r="J39" s="58"/>
      <c r="K39" s="58"/>
      <c r="L39" s="58"/>
      <c r="O39" s="58"/>
      <c r="R39" s="124"/>
      <c r="S39" s="135"/>
      <c r="T39" s="134"/>
    </row>
    <row r="40" spans="1:20" s="12" customFormat="1" ht="15" customHeight="1" x14ac:dyDescent="0.2">
      <c r="A40" s="332"/>
      <c r="B40" s="332"/>
      <c r="C40" s="332"/>
      <c r="D40" s="332"/>
      <c r="E40" s="9"/>
      <c r="F40" s="208"/>
      <c r="G40" s="58"/>
      <c r="H40" s="58"/>
      <c r="I40" s="58"/>
      <c r="J40" s="58"/>
      <c r="K40" s="58"/>
      <c r="L40" s="58"/>
      <c r="O40" s="124"/>
      <c r="R40" s="124"/>
      <c r="S40" s="124"/>
    </row>
    <row r="41" spans="1:20" s="12" customFormat="1" ht="15" customHeight="1" x14ac:dyDescent="0.2">
      <c r="A41" s="358" t="s">
        <v>57</v>
      </c>
      <c r="B41" s="358"/>
      <c r="C41" s="358"/>
      <c r="D41" s="358"/>
      <c r="E41" s="9"/>
      <c r="F41" s="208"/>
      <c r="G41" s="58"/>
      <c r="H41" s="58"/>
      <c r="I41" s="58"/>
      <c r="J41" s="58"/>
      <c r="K41" s="58"/>
      <c r="L41" s="58"/>
      <c r="O41" s="124"/>
      <c r="R41" s="124"/>
      <c r="S41" s="124"/>
    </row>
    <row r="42" spans="1:20" s="12" customFormat="1" ht="15" customHeight="1" x14ac:dyDescent="0.2">
      <c r="A42" s="330"/>
      <c r="B42" s="330"/>
      <c r="C42" s="345" t="s">
        <v>58</v>
      </c>
      <c r="D42" s="345"/>
      <c r="E42" s="9"/>
      <c r="F42" s="208"/>
      <c r="G42" s="58"/>
      <c r="H42" s="58"/>
      <c r="I42" s="58"/>
      <c r="J42" s="58">
        <v>13066</v>
      </c>
      <c r="K42" s="58"/>
      <c r="L42" s="58">
        <v>21833</v>
      </c>
      <c r="N42" s="12">
        <v>87119</v>
      </c>
      <c r="O42" s="124"/>
      <c r="R42" s="124"/>
      <c r="S42" s="135"/>
    </row>
    <row r="43" spans="1:20" s="12" customFormat="1" ht="15" customHeight="1" x14ac:dyDescent="0.2">
      <c r="A43" s="330"/>
      <c r="B43" s="330"/>
      <c r="C43" s="345" t="s">
        <v>189</v>
      </c>
      <c r="D43" s="345"/>
      <c r="E43" s="9"/>
      <c r="F43" s="208"/>
      <c r="G43" s="58"/>
      <c r="H43" s="65"/>
      <c r="I43" s="58"/>
      <c r="J43" s="65">
        <v>2680</v>
      </c>
      <c r="K43" s="58"/>
      <c r="L43" s="65">
        <v>2621</v>
      </c>
      <c r="N43" s="12">
        <v>14320</v>
      </c>
      <c r="O43" s="124"/>
      <c r="R43" s="124"/>
      <c r="S43" s="135"/>
    </row>
    <row r="44" spans="1:20" s="2" customFormat="1" ht="15" customHeight="1" x14ac:dyDescent="0.2">
      <c r="A44" s="18"/>
      <c r="B44" s="18"/>
      <c r="C44" s="18"/>
      <c r="D44" s="18"/>
      <c r="E44" s="18"/>
      <c r="F44" s="239"/>
      <c r="G44" s="58"/>
      <c r="H44" s="240"/>
      <c r="I44" s="58"/>
      <c r="J44" s="26"/>
      <c r="K44" s="58"/>
      <c r="L44" s="26"/>
      <c r="O44" s="21"/>
      <c r="R44" s="21"/>
      <c r="S44" s="135"/>
    </row>
    <row r="45" spans="1:20" s="2" customFormat="1" ht="28.5" customHeight="1" thickBot="1" x14ac:dyDescent="0.25">
      <c r="A45" s="358" t="s">
        <v>308</v>
      </c>
      <c r="B45" s="358"/>
      <c r="C45" s="358"/>
      <c r="D45" s="358"/>
      <c r="E45" s="9"/>
      <c r="F45" s="208"/>
      <c r="G45" s="58"/>
      <c r="H45" s="58"/>
      <c r="I45" s="58"/>
      <c r="J45" s="57">
        <f>SUM(J42:J44)</f>
        <v>15746</v>
      </c>
      <c r="K45" s="58"/>
      <c r="L45" s="57">
        <f>SUM(L42:L44)</f>
        <v>24454</v>
      </c>
      <c r="N45" s="2">
        <v>101439</v>
      </c>
      <c r="O45" s="58"/>
      <c r="R45" s="21"/>
      <c r="S45" s="135"/>
    </row>
    <row r="46" spans="1:20" s="2" customFormat="1" ht="15" customHeight="1" thickTop="1" x14ac:dyDescent="0.2">
      <c r="A46" s="333"/>
      <c r="B46" s="333"/>
      <c r="C46" s="331"/>
      <c r="D46" s="338"/>
      <c r="E46" s="82"/>
      <c r="F46" s="241"/>
      <c r="G46" s="231"/>
      <c r="H46" s="241"/>
      <c r="I46" s="231"/>
      <c r="J46" s="339">
        <f>J38-J45</f>
        <v>0</v>
      </c>
      <c r="K46" s="231"/>
      <c r="L46" s="340">
        <f>L38-L45</f>
        <v>0</v>
      </c>
      <c r="N46" s="2">
        <v>0</v>
      </c>
      <c r="O46" s="135"/>
      <c r="R46" s="21"/>
      <c r="S46" s="21"/>
    </row>
    <row r="47" spans="1:20" s="2" customFormat="1" ht="15" customHeight="1" x14ac:dyDescent="0.2">
      <c r="A47" s="357" t="s">
        <v>29</v>
      </c>
      <c r="B47" s="357"/>
      <c r="C47" s="358"/>
      <c r="D47" s="358"/>
      <c r="E47" s="82"/>
      <c r="F47" s="242"/>
      <c r="G47" s="58"/>
      <c r="H47" s="22"/>
      <c r="I47" s="58"/>
      <c r="J47" s="23"/>
      <c r="K47" s="58"/>
      <c r="L47" s="23"/>
    </row>
    <row r="48" spans="1:20" s="2" customFormat="1" ht="15" customHeight="1" thickBot="1" x14ac:dyDescent="0.25">
      <c r="B48" s="361" t="s">
        <v>225</v>
      </c>
      <c r="C48" s="364"/>
      <c r="D48" s="364"/>
      <c r="E48" s="143"/>
      <c r="F48" s="243"/>
      <c r="G48" s="58"/>
      <c r="H48" s="244"/>
      <c r="I48" s="58"/>
      <c r="J48" s="48">
        <f>'Notes (Pursuant to Bursa Malay)'!M151</f>
        <v>2.5334372612662923</v>
      </c>
      <c r="K48" s="58"/>
      <c r="L48" s="48">
        <f>'Notes (Pursuant to Bursa Malay)'!O151</f>
        <v>4.3630048839756039</v>
      </c>
      <c r="N48" s="2">
        <v>17.123118047093048</v>
      </c>
    </row>
    <row r="49" spans="1:18" s="2" customFormat="1" ht="15" customHeight="1" thickBot="1" x14ac:dyDescent="0.25">
      <c r="B49" s="361" t="s">
        <v>226</v>
      </c>
      <c r="C49" s="362"/>
      <c r="D49" s="362"/>
      <c r="E49" s="9"/>
      <c r="F49" s="243"/>
      <c r="G49" s="58"/>
      <c r="H49" s="244"/>
      <c r="I49" s="58"/>
      <c r="J49" s="48">
        <f>'Notes (Pursuant to Bursa Malay)'!M161</f>
        <v>2.4429334047304581</v>
      </c>
      <c r="K49" s="58"/>
      <c r="L49" s="48">
        <f>'Notes (Pursuant to Bursa Malay)'!O161</f>
        <v>4.1500740371839635</v>
      </c>
      <c r="N49" s="2">
        <v>16.28849210058895</v>
      </c>
    </row>
    <row r="50" spans="1:18" s="2" customFormat="1" ht="15" customHeight="1" x14ac:dyDescent="0.2">
      <c r="C50" s="82"/>
      <c r="D50" s="82"/>
      <c r="F50" s="221"/>
      <c r="G50" s="222"/>
      <c r="H50" s="223"/>
      <c r="I50" s="224"/>
      <c r="J50" s="225"/>
      <c r="K50" s="225"/>
      <c r="L50" s="224"/>
    </row>
    <row r="51" spans="1:18" s="2" customFormat="1" ht="15" customHeight="1" x14ac:dyDescent="0.2">
      <c r="C51" s="82"/>
      <c r="D51" s="82"/>
      <c r="F51" s="23"/>
      <c r="G51" s="23"/>
      <c r="H51" s="31"/>
      <c r="I51" s="31"/>
      <c r="J51" s="23"/>
      <c r="K51" s="23"/>
      <c r="L51" s="31"/>
    </row>
    <row r="52" spans="1:18" s="2" customFormat="1" ht="45" customHeight="1" x14ac:dyDescent="0.2">
      <c r="A52" s="365" t="s">
        <v>264</v>
      </c>
      <c r="B52" s="366"/>
      <c r="C52" s="366"/>
      <c r="D52" s="366"/>
      <c r="E52" s="366"/>
      <c r="F52" s="366"/>
      <c r="G52" s="366"/>
      <c r="H52" s="366"/>
      <c r="I52" s="366"/>
      <c r="J52" s="366"/>
      <c r="K52" s="366"/>
      <c r="L52" s="366"/>
    </row>
    <row r="53" spans="1:18" s="49" customFormat="1" ht="15" customHeight="1" x14ac:dyDescent="0.2">
      <c r="F53" s="50"/>
      <c r="G53" s="50"/>
    </row>
    <row r="54" spans="1:18" s="12" customFormat="1" ht="15" customHeight="1" x14ac:dyDescent="0.2">
      <c r="A54" s="345"/>
      <c r="B54" s="345"/>
      <c r="C54" s="345"/>
      <c r="D54" s="345"/>
      <c r="E54" s="90"/>
      <c r="F54" s="87"/>
      <c r="G54" s="87"/>
      <c r="H54" s="144"/>
      <c r="I54" s="144"/>
      <c r="J54" s="87"/>
      <c r="K54" s="87"/>
      <c r="L54" s="144"/>
    </row>
    <row r="55" spans="1:18" s="49" customFormat="1" ht="60" customHeight="1" x14ac:dyDescent="0.2">
      <c r="A55" s="51"/>
      <c r="B55" s="145"/>
      <c r="C55" s="356"/>
      <c r="D55" s="363"/>
      <c r="E55" s="363"/>
      <c r="F55" s="363"/>
      <c r="G55" s="363"/>
      <c r="H55" s="363"/>
      <c r="I55" s="363"/>
      <c r="J55" s="363"/>
      <c r="K55" s="363"/>
      <c r="L55" s="363"/>
    </row>
    <row r="56" spans="1:18" s="49" customFormat="1" ht="15" customHeight="1" x14ac:dyDescent="0.2">
      <c r="A56" s="51"/>
      <c r="B56" s="51"/>
      <c r="C56" s="51"/>
      <c r="F56" s="52"/>
      <c r="G56" s="52"/>
      <c r="H56" s="53"/>
      <c r="J56" s="52"/>
      <c r="K56" s="52"/>
      <c r="L56" s="53"/>
    </row>
    <row r="57" spans="1:18" ht="15" customHeight="1" x14ac:dyDescent="0.2">
      <c r="A57" s="360"/>
      <c r="B57" s="360"/>
      <c r="C57" s="360"/>
      <c r="D57" s="360"/>
      <c r="E57" s="360"/>
      <c r="F57" s="360"/>
      <c r="G57" s="360"/>
      <c r="H57" s="360"/>
      <c r="I57" s="360"/>
      <c r="J57" s="360"/>
      <c r="K57" s="360"/>
      <c r="L57" s="360"/>
      <c r="M57" s="360"/>
      <c r="N57" s="360"/>
      <c r="O57" s="360"/>
      <c r="P57" s="360"/>
      <c r="Q57" s="360"/>
      <c r="R57" s="360"/>
    </row>
    <row r="58" spans="1:18" ht="15" customHeight="1" x14ac:dyDescent="0.2">
      <c r="A58" s="11"/>
      <c r="B58" s="11"/>
      <c r="C58" s="11"/>
      <c r="D58" s="11"/>
      <c r="E58" s="11"/>
      <c r="F58" s="11"/>
      <c r="G58" s="11"/>
      <c r="H58" s="11"/>
      <c r="I58" s="11"/>
      <c r="J58" s="11"/>
      <c r="K58" s="11"/>
      <c r="L58" s="11"/>
      <c r="M58" s="11"/>
      <c r="N58" s="11"/>
      <c r="O58" s="11"/>
      <c r="P58" s="93"/>
      <c r="Q58" s="93"/>
      <c r="R58" s="93"/>
    </row>
    <row r="59" spans="1:18" ht="15" customHeight="1" x14ac:dyDescent="0.2">
      <c r="A59" s="356"/>
      <c r="B59" s="356"/>
      <c r="C59" s="356"/>
      <c r="D59" s="356"/>
      <c r="E59" s="356"/>
      <c r="F59" s="356"/>
      <c r="G59" s="356"/>
      <c r="H59" s="356"/>
      <c r="I59" s="356"/>
      <c r="J59" s="356"/>
      <c r="K59" s="356"/>
      <c r="L59" s="356"/>
      <c r="M59" s="14"/>
      <c r="N59" s="14"/>
      <c r="O59" s="14"/>
      <c r="P59" s="93"/>
      <c r="Q59" s="93"/>
      <c r="R59" s="93"/>
    </row>
    <row r="60" spans="1:18" ht="15" customHeight="1" x14ac:dyDescent="0.2">
      <c r="A60" s="14"/>
      <c r="B60" s="14"/>
      <c r="C60" s="14"/>
      <c r="D60" s="14"/>
      <c r="E60" s="14"/>
      <c r="F60" s="14"/>
      <c r="G60" s="14"/>
      <c r="H60" s="14"/>
      <c r="I60" s="14"/>
      <c r="J60" s="14"/>
      <c r="K60" s="14"/>
      <c r="L60" s="14"/>
      <c r="M60" s="14"/>
      <c r="N60" s="14"/>
      <c r="O60" s="14"/>
      <c r="P60" s="2"/>
      <c r="Q60" s="2"/>
      <c r="R60" s="2"/>
    </row>
    <row r="61" spans="1:18" ht="15" customHeight="1" x14ac:dyDescent="0.2">
      <c r="A61" s="3"/>
      <c r="B61" s="3"/>
      <c r="C61" s="3"/>
      <c r="D61" s="2"/>
      <c r="E61" s="2"/>
      <c r="F61" s="2"/>
      <c r="G61" s="2"/>
      <c r="H61" s="2"/>
      <c r="I61" s="2"/>
      <c r="J61" s="2"/>
      <c r="K61" s="2"/>
      <c r="L61" s="2"/>
      <c r="M61" s="2"/>
      <c r="N61" s="2"/>
      <c r="O61" s="31"/>
      <c r="P61" s="2"/>
      <c r="Q61" s="2"/>
      <c r="R61" s="2"/>
    </row>
    <row r="62" spans="1:18" ht="15" customHeight="1" x14ac:dyDescent="0.2">
      <c r="A62" s="2"/>
      <c r="B62" s="2"/>
      <c r="C62" s="2"/>
      <c r="D62" s="2"/>
      <c r="E62" s="2"/>
      <c r="F62" s="2"/>
      <c r="G62" s="2"/>
      <c r="H62" s="2"/>
      <c r="I62" s="2"/>
      <c r="J62" s="2"/>
      <c r="K62" s="2"/>
      <c r="L62" s="2"/>
      <c r="M62" s="2"/>
      <c r="N62" s="2"/>
      <c r="O62" s="31"/>
      <c r="P62" s="2"/>
      <c r="Q62" s="2"/>
      <c r="R62" s="2"/>
    </row>
    <row r="63" spans="1:18" ht="15" customHeight="1" x14ac:dyDescent="0.2">
      <c r="A63" s="356"/>
      <c r="B63" s="356"/>
      <c r="C63" s="356"/>
      <c r="D63" s="356"/>
      <c r="E63" s="356"/>
      <c r="F63" s="356"/>
      <c r="G63" s="356"/>
      <c r="H63" s="356"/>
      <c r="I63" s="356"/>
      <c r="J63" s="356"/>
      <c r="K63" s="356"/>
      <c r="L63" s="356"/>
      <c r="M63" s="14"/>
      <c r="N63" s="14"/>
      <c r="O63" s="14"/>
      <c r="P63" s="93"/>
      <c r="Q63" s="93"/>
      <c r="R63" s="93"/>
    </row>
    <row r="64" spans="1:18" ht="15" customHeight="1" x14ac:dyDescent="0.2">
      <c r="C64" s="93"/>
      <c r="D64" s="93"/>
      <c r="F64" s="26"/>
      <c r="G64" s="26"/>
    </row>
    <row r="65" spans="1:20" ht="15" customHeight="1" x14ac:dyDescent="0.2">
      <c r="A65" s="3"/>
      <c r="B65" s="3"/>
      <c r="C65" s="3"/>
      <c r="D65" s="3"/>
      <c r="E65" s="2"/>
      <c r="F65" s="2"/>
      <c r="G65" s="2"/>
      <c r="H65" s="2"/>
      <c r="I65" s="2"/>
      <c r="J65" s="2"/>
      <c r="K65" s="2"/>
      <c r="L65" s="2"/>
      <c r="M65" s="2"/>
      <c r="N65" s="2"/>
      <c r="O65" s="31"/>
      <c r="P65" s="2"/>
      <c r="Q65" s="2"/>
      <c r="R65" s="2"/>
    </row>
    <row r="66" spans="1:20" ht="15" customHeight="1" x14ac:dyDescent="0.2">
      <c r="A66" s="2"/>
      <c r="B66" s="2"/>
      <c r="C66" s="2"/>
      <c r="D66" s="2"/>
      <c r="E66" s="2"/>
      <c r="F66" s="2"/>
      <c r="G66" s="2"/>
      <c r="H66" s="2"/>
      <c r="I66" s="2"/>
      <c r="J66" s="2"/>
      <c r="K66" s="2"/>
      <c r="L66" s="2"/>
      <c r="M66" s="2"/>
      <c r="N66" s="2"/>
      <c r="O66" s="31"/>
      <c r="P66" s="2"/>
      <c r="Q66" s="2"/>
      <c r="R66" s="2"/>
    </row>
    <row r="67" spans="1:20" ht="15" customHeight="1" x14ac:dyDescent="0.2">
      <c r="A67" s="356"/>
      <c r="B67" s="356"/>
      <c r="C67" s="356"/>
      <c r="D67" s="356"/>
      <c r="E67" s="356"/>
      <c r="F67" s="356"/>
      <c r="G67" s="356"/>
      <c r="H67" s="356"/>
      <c r="I67" s="356"/>
      <c r="J67" s="356"/>
      <c r="K67" s="356"/>
      <c r="L67" s="356"/>
      <c r="M67" s="14"/>
      <c r="N67" s="14"/>
      <c r="O67" s="14"/>
      <c r="P67" s="93"/>
      <c r="Q67" s="93"/>
      <c r="R67" s="93"/>
    </row>
    <row r="68" spans="1:20" ht="15" customHeight="1" x14ac:dyDescent="0.2">
      <c r="C68" s="93"/>
      <c r="D68" s="93"/>
      <c r="F68" s="26"/>
      <c r="G68" s="26"/>
    </row>
    <row r="69" spans="1:20" ht="15" customHeight="1" x14ac:dyDescent="0.2">
      <c r="A69" s="3"/>
      <c r="B69" s="3"/>
      <c r="C69" s="3"/>
      <c r="D69" s="2"/>
      <c r="E69" s="2"/>
      <c r="F69" s="2"/>
      <c r="G69" s="2"/>
      <c r="H69" s="2"/>
      <c r="I69" s="2"/>
      <c r="J69" s="2"/>
      <c r="K69" s="2"/>
      <c r="L69" s="2"/>
      <c r="M69" s="2"/>
      <c r="N69" s="2"/>
      <c r="O69" s="2"/>
      <c r="P69" s="2"/>
      <c r="Q69" s="2"/>
      <c r="R69" s="2"/>
    </row>
    <row r="70" spans="1:20" ht="15" customHeight="1" x14ac:dyDescent="0.2">
      <c r="A70" s="3"/>
      <c r="B70" s="3"/>
      <c r="C70" s="3"/>
      <c r="D70" s="2"/>
      <c r="E70" s="2"/>
      <c r="F70" s="2"/>
      <c r="G70" s="2"/>
      <c r="H70" s="2"/>
      <c r="I70" s="2"/>
      <c r="J70" s="2"/>
      <c r="K70" s="2"/>
      <c r="L70" s="2"/>
      <c r="M70" s="2"/>
      <c r="N70" s="2"/>
      <c r="O70" s="2"/>
      <c r="P70" s="2"/>
      <c r="Q70" s="2"/>
      <c r="R70" s="2"/>
    </row>
    <row r="71" spans="1:20" ht="15" customHeight="1" x14ac:dyDescent="0.2">
      <c r="A71" s="359"/>
      <c r="B71" s="359"/>
      <c r="C71" s="359"/>
      <c r="D71" s="359"/>
      <c r="E71" s="359"/>
      <c r="F71" s="359"/>
      <c r="G71" s="359"/>
      <c r="H71" s="359"/>
      <c r="I71" s="359"/>
      <c r="J71" s="359"/>
      <c r="K71" s="359"/>
      <c r="L71" s="359"/>
      <c r="M71" s="93"/>
      <c r="N71" s="93"/>
      <c r="O71" s="93"/>
      <c r="P71" s="93"/>
      <c r="Q71" s="93"/>
      <c r="R71" s="93"/>
    </row>
    <row r="72" spans="1:20" ht="15" customHeight="1" x14ac:dyDescent="0.2">
      <c r="A72" s="2"/>
      <c r="B72" s="2"/>
      <c r="C72" s="2"/>
      <c r="D72" s="2"/>
      <c r="E72" s="2"/>
      <c r="F72" s="2"/>
      <c r="G72" s="2"/>
      <c r="H72" s="2"/>
      <c r="I72" s="2"/>
      <c r="J72" s="2"/>
      <c r="K72" s="2"/>
      <c r="L72" s="2"/>
      <c r="M72" s="2"/>
      <c r="N72" s="2"/>
      <c r="O72" s="2"/>
      <c r="P72" s="2"/>
      <c r="Q72" s="2"/>
      <c r="R72" s="2"/>
    </row>
    <row r="73" spans="1:20" ht="15" customHeight="1" x14ac:dyDescent="0.2">
      <c r="A73" s="359"/>
      <c r="B73" s="359"/>
      <c r="C73" s="359"/>
      <c r="D73" s="359"/>
      <c r="E73" s="359"/>
      <c r="F73" s="359"/>
      <c r="G73" s="359"/>
      <c r="H73" s="359"/>
      <c r="I73" s="359"/>
      <c r="J73" s="359"/>
      <c r="K73" s="359"/>
      <c r="L73" s="359"/>
      <c r="M73" s="14"/>
      <c r="N73" s="14"/>
      <c r="O73" s="14"/>
      <c r="P73" s="2"/>
      <c r="Q73" s="2"/>
      <c r="R73" s="2"/>
    </row>
    <row r="75" spans="1:20" ht="15" customHeight="1" x14ac:dyDescent="0.2">
      <c r="A75" s="3"/>
    </row>
    <row r="77" spans="1:20" ht="15" customHeight="1" x14ac:dyDescent="0.2">
      <c r="A77" s="356"/>
      <c r="B77" s="356"/>
      <c r="C77" s="356"/>
      <c r="D77" s="356"/>
      <c r="E77" s="356"/>
      <c r="F77" s="356"/>
      <c r="G77" s="356"/>
      <c r="H77" s="356"/>
      <c r="I77" s="356"/>
      <c r="J77" s="356"/>
      <c r="K77" s="356"/>
      <c r="L77" s="356"/>
    </row>
    <row r="78" spans="1:20" s="2" customFormat="1" ht="15" customHeight="1" x14ac:dyDescent="0.2">
      <c r="C78" s="18"/>
      <c r="D78" s="18"/>
      <c r="E78" s="18"/>
      <c r="F78" s="18"/>
      <c r="G78" s="18"/>
      <c r="H78" s="18"/>
      <c r="I78" s="18"/>
      <c r="J78" s="18"/>
      <c r="K78" s="18"/>
      <c r="L78" s="18"/>
      <c r="M78" s="18"/>
      <c r="N78" s="18"/>
      <c r="O78" s="18"/>
      <c r="P78" s="18"/>
      <c r="Q78" s="18"/>
      <c r="R78" s="18"/>
      <c r="S78" s="18"/>
      <c r="T78" s="18"/>
    </row>
    <row r="79" spans="1:20" s="2" customFormat="1" ht="15" customHeight="1" x14ac:dyDescent="0.2">
      <c r="C79" s="18"/>
      <c r="D79" s="18"/>
      <c r="E79" s="18"/>
      <c r="F79" s="18"/>
      <c r="G79" s="18"/>
      <c r="H79" s="18"/>
      <c r="I79" s="18"/>
      <c r="J79" s="18"/>
      <c r="K79" s="18"/>
      <c r="L79" s="18"/>
      <c r="M79" s="18"/>
      <c r="N79" s="18"/>
      <c r="O79" s="18"/>
      <c r="P79" s="18"/>
      <c r="Q79" s="18"/>
      <c r="R79" s="18"/>
      <c r="S79" s="18"/>
      <c r="T79" s="18"/>
    </row>
    <row r="80" spans="1:20" s="2" customFormat="1" ht="15" customHeight="1" x14ac:dyDescent="0.2">
      <c r="J80" s="47"/>
      <c r="K80" s="47"/>
    </row>
    <row r="81" spans="1:11" s="2" customFormat="1" ht="15" customHeight="1" x14ac:dyDescent="0.2">
      <c r="J81" s="47"/>
      <c r="K81" s="47"/>
    </row>
    <row r="82" spans="1:11" s="2" customFormat="1" ht="15" customHeight="1" x14ac:dyDescent="0.2">
      <c r="A82" s="3"/>
      <c r="B82" s="3"/>
      <c r="J82" s="3"/>
      <c r="K82" s="3"/>
    </row>
    <row r="83" spans="1:11" s="2" customFormat="1" ht="15" customHeight="1" x14ac:dyDescent="0.2">
      <c r="B83" s="3"/>
      <c r="C83" s="3"/>
      <c r="J83" s="3"/>
      <c r="K83" s="3"/>
    </row>
    <row r="84" spans="1:11" s="2" customFormat="1" ht="15" customHeight="1" x14ac:dyDescent="0.2">
      <c r="B84" s="3"/>
    </row>
  </sheetData>
  <mergeCells count="41">
    <mergeCell ref="A45:D45"/>
    <mergeCell ref="A54:D54"/>
    <mergeCell ref="A52:L52"/>
    <mergeCell ref="A28:D28"/>
    <mergeCell ref="A31:E31"/>
    <mergeCell ref="A33:D33"/>
    <mergeCell ref="A37:D37"/>
    <mergeCell ref="C42:D42"/>
    <mergeCell ref="A35:D35"/>
    <mergeCell ref="C43:D43"/>
    <mergeCell ref="A41:D41"/>
    <mergeCell ref="A36:D36"/>
    <mergeCell ref="A38:D38"/>
    <mergeCell ref="A29:D29"/>
    <mergeCell ref="A32:D32"/>
    <mergeCell ref="A77:L77"/>
    <mergeCell ref="A47:D47"/>
    <mergeCell ref="A73:L73"/>
    <mergeCell ref="A71:L71"/>
    <mergeCell ref="A57:R57"/>
    <mergeCell ref="B49:D49"/>
    <mergeCell ref="A59:L59"/>
    <mergeCell ref="C55:L55"/>
    <mergeCell ref="A63:L63"/>
    <mergeCell ref="B48:D48"/>
    <mergeCell ref="A67:L67"/>
    <mergeCell ref="A1:L1"/>
    <mergeCell ref="A2:L2"/>
    <mergeCell ref="A3:L3"/>
    <mergeCell ref="A5:L5"/>
    <mergeCell ref="J12:L12"/>
    <mergeCell ref="A7:L7"/>
    <mergeCell ref="J11:L11"/>
    <mergeCell ref="A23:D23"/>
    <mergeCell ref="A20:D20"/>
    <mergeCell ref="A19:D19"/>
    <mergeCell ref="F12:H12"/>
    <mergeCell ref="A27:D27"/>
    <mergeCell ref="A21:D21"/>
    <mergeCell ref="A25:D25"/>
    <mergeCell ref="A26:D26"/>
  </mergeCells>
  <phoneticPr fontId="0" type="noConversion"/>
  <printOptions horizontalCentered="1"/>
  <pageMargins left="0.5" right="0.5" top="0.75" bottom="0.75" header="0.5" footer="0.25"/>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showGridLines="0" view="pageBreakPreview" zoomScaleNormal="100" zoomScaleSheetLayoutView="100" workbookViewId="0">
      <selection activeCell="B56" sqref="B56"/>
    </sheetView>
  </sheetViews>
  <sheetFormatPr defaultColWidth="9.140625" defaultRowHeight="15" customHeight="1" x14ac:dyDescent="0.2"/>
  <cols>
    <col min="1" max="1" width="2.7109375" style="2" customWidth="1"/>
    <col min="2" max="2" width="43.28515625" style="2" customWidth="1"/>
    <col min="3" max="3" width="16.7109375" style="2" customWidth="1"/>
    <col min="4" max="4" width="5.7109375" style="2" customWidth="1"/>
    <col min="5" max="5" width="16.7109375" style="2" customWidth="1"/>
    <col min="6" max="6" width="1.7109375" style="2" customWidth="1"/>
    <col min="7" max="8" width="9.140625" style="2"/>
    <col min="9" max="9" width="0" style="2" hidden="1" customWidth="1"/>
    <col min="10" max="16384" width="9.140625" style="2"/>
  </cols>
  <sheetData>
    <row r="1" spans="1:6" ht="15" customHeight="1" x14ac:dyDescent="0.2">
      <c r="A1" s="3" t="s">
        <v>179</v>
      </c>
      <c r="B1" s="3"/>
    </row>
    <row r="3" spans="1:6" ht="15" customHeight="1" x14ac:dyDescent="0.2">
      <c r="C3" s="213"/>
      <c r="D3" s="7"/>
      <c r="E3" s="56"/>
    </row>
    <row r="4" spans="1:6" ht="15" customHeight="1" x14ac:dyDescent="0.2">
      <c r="C4" s="56" t="s">
        <v>310</v>
      </c>
      <c r="D4" s="7"/>
      <c r="E4" s="56" t="s">
        <v>61</v>
      </c>
    </row>
    <row r="5" spans="1:6" ht="15" customHeight="1" x14ac:dyDescent="0.2">
      <c r="C5" s="214" t="s">
        <v>265</v>
      </c>
      <c r="D5" s="7"/>
      <c r="E5" s="131" t="s">
        <v>217</v>
      </c>
    </row>
    <row r="6" spans="1:6" ht="15" customHeight="1" x14ac:dyDescent="0.2">
      <c r="C6" s="211" t="s">
        <v>3</v>
      </c>
      <c r="D6" s="6"/>
      <c r="E6" s="6" t="s">
        <v>3</v>
      </c>
    </row>
    <row r="7" spans="1:6" ht="15" customHeight="1" x14ac:dyDescent="0.2">
      <c r="C7" s="211" t="s">
        <v>10</v>
      </c>
      <c r="D7" s="6"/>
      <c r="E7" s="6" t="s">
        <v>305</v>
      </c>
    </row>
    <row r="8" spans="1:6" ht="15" customHeight="1" x14ac:dyDescent="0.2">
      <c r="A8" s="3" t="s">
        <v>79</v>
      </c>
      <c r="B8" s="3"/>
      <c r="C8" s="209"/>
      <c r="D8" s="31"/>
      <c r="E8" s="23"/>
    </row>
    <row r="9" spans="1:6" ht="15" customHeight="1" x14ac:dyDescent="0.2">
      <c r="B9" s="2" t="s">
        <v>12</v>
      </c>
      <c r="C9" s="23">
        <v>762205</v>
      </c>
      <c r="D9" s="31"/>
      <c r="E9" s="23">
        <v>692898</v>
      </c>
    </row>
    <row r="10" spans="1:6" ht="15" customHeight="1" x14ac:dyDescent="0.2">
      <c r="B10" s="2" t="s">
        <v>48</v>
      </c>
      <c r="C10" s="23">
        <v>224067</v>
      </c>
      <c r="D10" s="31"/>
      <c r="E10" s="23">
        <v>278844</v>
      </c>
    </row>
    <row r="11" spans="1:6" ht="15" hidden="1" customHeight="1" x14ac:dyDescent="0.2">
      <c r="B11" s="2" t="s">
        <v>108</v>
      </c>
      <c r="C11" s="23"/>
      <c r="D11" s="31"/>
      <c r="E11" s="23"/>
    </row>
    <row r="12" spans="1:6" ht="15" hidden="1" customHeight="1" x14ac:dyDescent="0.2">
      <c r="B12" s="2" t="s">
        <v>42</v>
      </c>
      <c r="C12" s="23">
        <v>0</v>
      </c>
      <c r="D12" s="31"/>
      <c r="E12" s="23">
        <v>0</v>
      </c>
      <c r="F12" s="25"/>
    </row>
    <row r="13" spans="1:6" ht="15" customHeight="1" x14ac:dyDescent="0.2">
      <c r="B13" s="2" t="s">
        <v>126</v>
      </c>
      <c r="C13" s="23">
        <v>599</v>
      </c>
      <c r="D13" s="31"/>
      <c r="E13" s="23">
        <v>599</v>
      </c>
      <c r="F13" s="25"/>
    </row>
    <row r="14" spans="1:6" ht="15" customHeight="1" thickBot="1" x14ac:dyDescent="0.25">
      <c r="A14" s="3" t="s">
        <v>80</v>
      </c>
      <c r="B14" s="3"/>
      <c r="C14" s="28">
        <f>SUM(C9:C13)</f>
        <v>986871</v>
      </c>
      <c r="D14" s="31"/>
      <c r="E14" s="28">
        <f>SUM(E9:E13)</f>
        <v>972341</v>
      </c>
    </row>
    <row r="15" spans="1:6" ht="15" customHeight="1" x14ac:dyDescent="0.2">
      <c r="B15" s="3"/>
      <c r="C15" s="23"/>
      <c r="D15" s="31"/>
      <c r="E15" s="23"/>
    </row>
    <row r="16" spans="1:6" ht="15" customHeight="1" x14ac:dyDescent="0.2">
      <c r="B16" s="82" t="s">
        <v>13</v>
      </c>
      <c r="C16" s="22">
        <v>27711</v>
      </c>
      <c r="D16" s="29"/>
      <c r="E16" s="22">
        <v>26301</v>
      </c>
    </row>
    <row r="17" spans="1:9" ht="15" customHeight="1" x14ac:dyDescent="0.2">
      <c r="B17" s="82" t="s">
        <v>228</v>
      </c>
      <c r="C17" s="22">
        <f>80342-C18</f>
        <v>75671</v>
      </c>
      <c r="D17" s="29"/>
      <c r="E17" s="22">
        <f>80812-E18</f>
        <v>78042</v>
      </c>
    </row>
    <row r="18" spans="1:9" ht="15" customHeight="1" x14ac:dyDescent="0.2">
      <c r="B18" s="82" t="s">
        <v>229</v>
      </c>
      <c r="C18" s="22">
        <f>2086+2564+21</f>
        <v>4671</v>
      </c>
      <c r="D18" s="29"/>
      <c r="E18" s="22">
        <v>2770</v>
      </c>
    </row>
    <row r="19" spans="1:9" ht="15" customHeight="1" x14ac:dyDescent="0.2">
      <c r="B19" s="82" t="s">
        <v>63</v>
      </c>
      <c r="C19" s="22">
        <v>178734</v>
      </c>
      <c r="D19" s="29"/>
      <c r="E19" s="22">
        <v>167194</v>
      </c>
    </row>
    <row r="20" spans="1:9" ht="15" customHeight="1" thickBot="1" x14ac:dyDescent="0.25">
      <c r="A20" s="3" t="s">
        <v>81</v>
      </c>
      <c r="C20" s="28">
        <f>SUM(C16:C19)</f>
        <v>286787</v>
      </c>
      <c r="D20" s="29"/>
      <c r="E20" s="28">
        <f>SUM(E16:E19)</f>
        <v>274307</v>
      </c>
    </row>
    <row r="21" spans="1:9" ht="30" customHeight="1" thickBot="1" x14ac:dyDescent="0.25">
      <c r="A21" s="3" t="s">
        <v>82</v>
      </c>
      <c r="C21" s="67">
        <f>C20+C14</f>
        <v>1273658</v>
      </c>
      <c r="E21" s="67">
        <f>E20+E14</f>
        <v>1246648</v>
      </c>
    </row>
    <row r="22" spans="1:9" ht="15" customHeight="1" thickTop="1" x14ac:dyDescent="0.2"/>
    <row r="23" spans="1:9" ht="15" customHeight="1" x14ac:dyDescent="0.2">
      <c r="A23" s="3" t="s">
        <v>83</v>
      </c>
    </row>
    <row r="24" spans="1:9" ht="15" customHeight="1" x14ac:dyDescent="0.2">
      <c r="B24" s="82" t="s">
        <v>9</v>
      </c>
      <c r="C24" s="23">
        <v>257871</v>
      </c>
      <c r="D24" s="31"/>
      <c r="E24" s="23">
        <v>254548</v>
      </c>
    </row>
    <row r="25" spans="1:9" ht="15" customHeight="1" x14ac:dyDescent="0.2">
      <c r="B25" s="82" t="s">
        <v>106</v>
      </c>
      <c r="C25" s="23">
        <v>48924</v>
      </c>
      <c r="D25" s="31"/>
      <c r="E25" s="23">
        <v>39925</v>
      </c>
    </row>
    <row r="26" spans="1:9" ht="15" customHeight="1" x14ac:dyDescent="0.2">
      <c r="B26" s="82" t="s">
        <v>211</v>
      </c>
      <c r="C26" s="23">
        <v>3849</v>
      </c>
      <c r="D26" s="31"/>
      <c r="E26" s="23">
        <v>5149</v>
      </c>
    </row>
    <row r="27" spans="1:9" ht="15" customHeight="1" x14ac:dyDescent="0.2">
      <c r="B27" s="82" t="s">
        <v>144</v>
      </c>
      <c r="C27" s="23">
        <v>26245</v>
      </c>
      <c r="D27" s="31"/>
      <c r="E27" s="23">
        <v>26245</v>
      </c>
    </row>
    <row r="28" spans="1:9" ht="15" customHeight="1" x14ac:dyDescent="0.2">
      <c r="B28" s="82" t="s">
        <v>84</v>
      </c>
      <c r="C28" s="23">
        <v>311215</v>
      </c>
      <c r="D28" s="31"/>
      <c r="E28" s="23">
        <v>298149</v>
      </c>
      <c r="F28" s="31"/>
    </row>
    <row r="29" spans="1:9" ht="30" customHeight="1" x14ac:dyDescent="0.2">
      <c r="A29" s="371" t="s">
        <v>113</v>
      </c>
      <c r="B29" s="364"/>
      <c r="C29" s="68">
        <f>SUM(C24:C28)</f>
        <v>648104</v>
      </c>
      <c r="D29" s="31"/>
      <c r="E29" s="68">
        <f>SUM(E24:E28)</f>
        <v>624016</v>
      </c>
      <c r="F29" s="25"/>
    </row>
    <row r="30" spans="1:9" ht="15" customHeight="1" x14ac:dyDescent="0.2">
      <c r="A30" s="192" t="s">
        <v>190</v>
      </c>
      <c r="C30" s="23">
        <v>197311</v>
      </c>
      <c r="D30" s="31"/>
      <c r="E30" s="23">
        <v>194631</v>
      </c>
      <c r="F30" s="25"/>
    </row>
    <row r="31" spans="1:9" ht="15" customHeight="1" thickBot="1" x14ac:dyDescent="0.25">
      <c r="A31" s="3" t="s">
        <v>85</v>
      </c>
      <c r="C31" s="28">
        <f>SUM(C29:C30)</f>
        <v>845415</v>
      </c>
      <c r="D31" s="31"/>
      <c r="E31" s="28">
        <f>SUM(E29:E30)</f>
        <v>818647</v>
      </c>
      <c r="F31" s="25"/>
    </row>
    <row r="32" spans="1:9" ht="15" customHeight="1" x14ac:dyDescent="0.2">
      <c r="A32" s="3"/>
      <c r="C32" s="23"/>
      <c r="D32" s="31"/>
      <c r="E32" s="23"/>
      <c r="F32" s="25"/>
      <c r="I32" s="2">
        <v>-3942</v>
      </c>
    </row>
    <row r="33" spans="1:11" ht="15" customHeight="1" x14ac:dyDescent="0.2">
      <c r="A33" s="3" t="s">
        <v>86</v>
      </c>
      <c r="C33" s="23"/>
      <c r="D33" s="31"/>
      <c r="E33" s="23"/>
      <c r="F33" s="25"/>
    </row>
    <row r="34" spans="1:11" ht="15" customHeight="1" x14ac:dyDescent="0.2">
      <c r="A34" s="3"/>
      <c r="B34" s="2" t="s">
        <v>43</v>
      </c>
      <c r="C34" s="23">
        <v>91530</v>
      </c>
      <c r="D34" s="31"/>
      <c r="E34" s="23">
        <v>90933</v>
      </c>
      <c r="F34" s="25"/>
    </row>
    <row r="35" spans="1:11" ht="15" customHeight="1" x14ac:dyDescent="0.2">
      <c r="A35" s="3"/>
      <c r="B35" s="82" t="s">
        <v>102</v>
      </c>
      <c r="C35" s="23">
        <v>200000</v>
      </c>
      <c r="D35" s="31"/>
      <c r="E35" s="23">
        <v>150000</v>
      </c>
      <c r="F35" s="25"/>
      <c r="I35" s="2">
        <v>-5369</v>
      </c>
    </row>
    <row r="36" spans="1:11" ht="15" customHeight="1" x14ac:dyDescent="0.2">
      <c r="A36" s="3"/>
      <c r="B36" s="82" t="s">
        <v>240</v>
      </c>
      <c r="C36" s="23">
        <v>13535</v>
      </c>
      <c r="D36" s="31"/>
      <c r="E36" s="23">
        <v>21037</v>
      </c>
      <c r="F36" s="25"/>
    </row>
    <row r="37" spans="1:11" ht="15" customHeight="1" thickBot="1" x14ac:dyDescent="0.25">
      <c r="A37" s="3" t="s">
        <v>87</v>
      </c>
      <c r="C37" s="28">
        <f>SUM(C34:C36)</f>
        <v>305065</v>
      </c>
      <c r="D37" s="31"/>
      <c r="E37" s="28">
        <f>SUM(E34:E36)</f>
        <v>261970</v>
      </c>
      <c r="F37" s="25"/>
    </row>
    <row r="38" spans="1:11" ht="15" customHeight="1" x14ac:dyDescent="0.2">
      <c r="A38" s="3"/>
      <c r="C38" s="23"/>
      <c r="D38" s="31"/>
      <c r="E38" s="23"/>
      <c r="F38" s="25"/>
    </row>
    <row r="39" spans="1:11" ht="15" customHeight="1" x14ac:dyDescent="0.2">
      <c r="A39" s="3" t="s">
        <v>8</v>
      </c>
      <c r="B39" s="3"/>
      <c r="C39" s="22"/>
      <c r="D39" s="29"/>
      <c r="E39" s="22"/>
      <c r="F39" s="25"/>
    </row>
    <row r="40" spans="1:11" ht="15" customHeight="1" x14ac:dyDescent="0.2">
      <c r="A40" s="3"/>
      <c r="B40" s="82" t="s">
        <v>240</v>
      </c>
      <c r="C40" s="22">
        <f>121495+130+1</f>
        <v>121626</v>
      </c>
      <c r="D40" s="29"/>
      <c r="E40" s="22">
        <f>151343+5855</f>
        <v>157198</v>
      </c>
      <c r="F40" s="25"/>
    </row>
    <row r="41" spans="1:11" ht="15" customHeight="1" x14ac:dyDescent="0.2">
      <c r="B41" s="82" t="s">
        <v>107</v>
      </c>
      <c r="C41" s="22">
        <v>1552</v>
      </c>
      <c r="D41" s="29"/>
      <c r="E41" s="22">
        <v>8833</v>
      </c>
      <c r="F41" s="25"/>
    </row>
    <row r="42" spans="1:11" ht="15" customHeight="1" x14ac:dyDescent="0.2">
      <c r="A42" s="3" t="s">
        <v>125</v>
      </c>
      <c r="C42" s="68">
        <f>SUM(C40:C41)</f>
        <v>123178</v>
      </c>
      <c r="D42" s="29"/>
      <c r="E42" s="68">
        <f>SUM(E40:E41)</f>
        <v>166031</v>
      </c>
      <c r="F42" s="25"/>
    </row>
    <row r="43" spans="1:11" ht="15" customHeight="1" thickBot="1" x14ac:dyDescent="0.25">
      <c r="A43" s="3" t="s">
        <v>88</v>
      </c>
      <c r="C43" s="28">
        <f>C42+C37</f>
        <v>428243</v>
      </c>
      <c r="D43" s="31"/>
      <c r="E43" s="28">
        <f>E42+E37</f>
        <v>428001</v>
      </c>
      <c r="F43" s="25"/>
    </row>
    <row r="44" spans="1:11" ht="30" customHeight="1" thickBot="1" x14ac:dyDescent="0.25">
      <c r="A44" s="3" t="s">
        <v>89</v>
      </c>
      <c r="C44" s="95">
        <f>C43+C31</f>
        <v>1273658</v>
      </c>
      <c r="D44" s="31"/>
      <c r="E44" s="95">
        <f>E43+E31</f>
        <v>1246648</v>
      </c>
      <c r="F44" s="25"/>
    </row>
    <row r="45" spans="1:11" ht="15" customHeight="1" thickTop="1" x14ac:dyDescent="0.2">
      <c r="C45" s="271">
        <f>C21-C44</f>
        <v>0</v>
      </c>
      <c r="D45" s="233"/>
      <c r="E45" s="232">
        <f>E21-E44</f>
        <v>0</v>
      </c>
    </row>
    <row r="46" spans="1:11" ht="15" customHeight="1" thickBot="1" x14ac:dyDescent="0.25">
      <c r="A46" s="83" t="s">
        <v>96</v>
      </c>
      <c r="B46" s="78"/>
      <c r="C46" s="84">
        <f>C29/C52</f>
        <v>1.2566438257888635</v>
      </c>
      <c r="D46" s="78"/>
      <c r="E46" s="84">
        <f>E29/E52</f>
        <v>1.2257334569511449</v>
      </c>
      <c r="F46" s="96"/>
      <c r="G46" s="96"/>
      <c r="H46" s="96"/>
      <c r="I46" s="96"/>
      <c r="J46" s="96"/>
      <c r="K46" s="96"/>
    </row>
    <row r="47" spans="1:11" ht="15" customHeight="1" x14ac:dyDescent="0.2">
      <c r="A47" s="83"/>
      <c r="B47" s="78"/>
      <c r="C47" s="78"/>
      <c r="D47" s="78"/>
      <c r="E47" s="78"/>
      <c r="F47" s="96"/>
      <c r="G47" s="96"/>
      <c r="H47" s="96"/>
      <c r="I47" s="96"/>
      <c r="J47" s="96"/>
      <c r="K47" s="96"/>
    </row>
    <row r="48" spans="1:11" ht="60" customHeight="1" x14ac:dyDescent="0.2">
      <c r="A48" s="372" t="s">
        <v>266</v>
      </c>
      <c r="B48" s="372"/>
      <c r="C48" s="372"/>
      <c r="D48" s="372"/>
      <c r="E48" s="372"/>
      <c r="F48" s="372"/>
      <c r="G48" s="97"/>
      <c r="H48" s="97"/>
      <c r="I48" s="97"/>
    </row>
    <row r="49" spans="3:6" ht="15" customHeight="1" x14ac:dyDescent="0.2">
      <c r="C49" s="31"/>
      <c r="D49" s="31"/>
      <c r="E49" s="31"/>
    </row>
    <row r="50" spans="3:6" ht="15" customHeight="1" x14ac:dyDescent="0.2">
      <c r="C50" s="54"/>
      <c r="D50" s="31"/>
      <c r="E50" s="54"/>
    </row>
    <row r="51" spans="3:6" ht="15" customHeight="1" x14ac:dyDescent="0.2">
      <c r="C51" s="31"/>
      <c r="D51" s="31"/>
      <c r="E51" s="31"/>
    </row>
    <row r="52" spans="3:6" ht="15" hidden="1" customHeight="1" x14ac:dyDescent="0.2">
      <c r="C52" s="31">
        <f>(C24*2)</f>
        <v>515742</v>
      </c>
      <c r="D52" s="31"/>
      <c r="E52" s="31">
        <f>E24*2</f>
        <v>509096</v>
      </c>
      <c r="F52" s="31">
        <f t="shared" ref="F52" si="0">F24*2</f>
        <v>0</v>
      </c>
    </row>
    <row r="53" spans="3:6" ht="15" customHeight="1" x14ac:dyDescent="0.2">
      <c r="C53" s="31"/>
      <c r="D53" s="31"/>
      <c r="E53" s="31"/>
    </row>
    <row r="54" spans="3:6" ht="15" customHeight="1" x14ac:dyDescent="0.2">
      <c r="C54" s="31"/>
      <c r="D54" s="31"/>
      <c r="E54" s="31"/>
    </row>
    <row r="55" spans="3:6" ht="15" customHeight="1" x14ac:dyDescent="0.2">
      <c r="C55" s="31"/>
      <c r="D55" s="31"/>
      <c r="E55" s="31"/>
    </row>
    <row r="56" spans="3:6" ht="15" customHeight="1" x14ac:dyDescent="0.2">
      <c r="C56" s="31"/>
      <c r="D56" s="31"/>
      <c r="E56" s="31"/>
    </row>
    <row r="57" spans="3:6" ht="15" customHeight="1" x14ac:dyDescent="0.2">
      <c r="C57" s="31"/>
      <c r="D57" s="31"/>
      <c r="E57" s="31"/>
    </row>
    <row r="58" spans="3:6" ht="15" customHeight="1" x14ac:dyDescent="0.2">
      <c r="C58" s="31"/>
      <c r="D58" s="31"/>
      <c r="E58" s="31"/>
    </row>
    <row r="59" spans="3:6" ht="15" customHeight="1" x14ac:dyDescent="0.2">
      <c r="C59" s="31"/>
      <c r="D59" s="31"/>
      <c r="E59" s="31"/>
    </row>
    <row r="60" spans="3:6" ht="15" customHeight="1" x14ac:dyDescent="0.2">
      <c r="C60" s="31"/>
      <c r="D60" s="31"/>
      <c r="E60" s="31"/>
    </row>
    <row r="61" spans="3:6" ht="15" customHeight="1" x14ac:dyDescent="0.2">
      <c r="C61" s="31"/>
      <c r="D61" s="31"/>
      <c r="E61" s="31"/>
    </row>
    <row r="62" spans="3:6" ht="15" customHeight="1" x14ac:dyDescent="0.2">
      <c r="C62" s="31"/>
      <c r="D62" s="31"/>
      <c r="E62" s="31"/>
    </row>
    <row r="63" spans="3:6" ht="15" customHeight="1" x14ac:dyDescent="0.2">
      <c r="C63" s="31"/>
      <c r="D63" s="31"/>
      <c r="E63" s="31"/>
    </row>
    <row r="64" spans="3:6" ht="15" customHeight="1" x14ac:dyDescent="0.2">
      <c r="C64" s="31"/>
      <c r="D64" s="31"/>
      <c r="E64" s="31"/>
    </row>
    <row r="65" spans="3:5" ht="15" customHeight="1" x14ac:dyDescent="0.2">
      <c r="C65" s="31"/>
      <c r="D65" s="31"/>
      <c r="E65" s="31"/>
    </row>
    <row r="66" spans="3:5" ht="15" customHeight="1" x14ac:dyDescent="0.2">
      <c r="C66" s="31"/>
      <c r="D66" s="31"/>
      <c r="E66" s="31"/>
    </row>
    <row r="67" spans="3:5" ht="15" customHeight="1" x14ac:dyDescent="0.2">
      <c r="C67" s="31"/>
      <c r="D67" s="31"/>
      <c r="E67" s="31"/>
    </row>
    <row r="68" spans="3:5" ht="15" customHeight="1" x14ac:dyDescent="0.2">
      <c r="C68" s="31"/>
      <c r="D68" s="31"/>
      <c r="E68" s="31"/>
    </row>
    <row r="69" spans="3:5" ht="15" customHeight="1" x14ac:dyDescent="0.2">
      <c r="C69" s="31"/>
      <c r="D69" s="31"/>
      <c r="E69" s="31"/>
    </row>
    <row r="70" spans="3:5" ht="15" customHeight="1" x14ac:dyDescent="0.2">
      <c r="C70" s="31"/>
      <c r="D70" s="31"/>
      <c r="E70" s="31"/>
    </row>
    <row r="71" spans="3:5" ht="15" customHeight="1" x14ac:dyDescent="0.2">
      <c r="C71" s="31"/>
      <c r="D71" s="31"/>
      <c r="E71" s="31"/>
    </row>
    <row r="72" spans="3:5" ht="15" customHeight="1" x14ac:dyDescent="0.2">
      <c r="C72" s="31"/>
      <c r="D72" s="31"/>
      <c r="E72" s="31"/>
    </row>
    <row r="73" spans="3:5" ht="15" customHeight="1" x14ac:dyDescent="0.2">
      <c r="C73" s="31"/>
      <c r="D73" s="31"/>
      <c r="E73" s="31"/>
    </row>
    <row r="74" spans="3:5" ht="15" customHeight="1" x14ac:dyDescent="0.2">
      <c r="C74" s="31"/>
      <c r="D74" s="31"/>
      <c r="E74" s="31"/>
    </row>
    <row r="75" spans="3:5" ht="15" customHeight="1" x14ac:dyDescent="0.2">
      <c r="C75" s="31"/>
      <c r="D75" s="31"/>
      <c r="E75" s="31"/>
    </row>
  </sheetData>
  <mergeCells count="2">
    <mergeCell ref="A29:B29"/>
    <mergeCell ref="A48:F48"/>
  </mergeCells>
  <phoneticPr fontId="0" type="noConversion"/>
  <printOptions horizontalCentered="1"/>
  <pageMargins left="0.5" right="0.28000000000000003" top="0.75" bottom="0.5" header="0.5" footer="0.25"/>
  <pageSetup paperSize="9" scale="95" orientation="portrait" r:id="rId1"/>
  <headerFooter alignWithMargins="0">
    <oddHeader>&amp;C( &amp;P+1 )</oddHeader>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3"/>
  <sheetViews>
    <sheetView view="pageBreakPreview" topLeftCell="A17" zoomScaleNormal="87" zoomScaleSheetLayoutView="100" workbookViewId="0">
      <selection activeCell="S29" sqref="S29"/>
    </sheetView>
  </sheetViews>
  <sheetFormatPr defaultColWidth="9.140625" defaultRowHeight="15" customHeight="1" x14ac:dyDescent="0.2"/>
  <cols>
    <col min="1" max="1" width="38.5703125" style="98" customWidth="1"/>
    <col min="2" max="2" width="16.5703125" style="98" customWidth="1"/>
    <col min="3" max="3" width="2.28515625" style="98" customWidth="1"/>
    <col min="4" max="4" width="16.5703125" style="98" customWidth="1"/>
    <col min="5" max="5" width="1.140625" style="98" customWidth="1"/>
    <col min="6" max="6" width="1" style="98" hidden="1" customWidth="1"/>
    <col min="7" max="7" width="15.28515625" style="98" customWidth="1"/>
    <col min="8" max="8" width="1.85546875" style="98" customWidth="1"/>
    <col min="9" max="9" width="14.28515625" style="98" customWidth="1"/>
    <col min="10" max="11" width="2.28515625" style="98" customWidth="1"/>
    <col min="12" max="12" width="15" style="98" customWidth="1"/>
    <col min="13" max="13" width="1.28515625" style="98" customWidth="1"/>
    <col min="14" max="14" width="14.7109375" style="98" customWidth="1"/>
    <col min="15" max="15" width="1.28515625" style="98" customWidth="1"/>
    <col min="16" max="16" width="18.5703125" style="98" customWidth="1"/>
    <col min="17" max="17" width="1.140625" style="98" customWidth="1"/>
    <col min="18" max="18" width="13.7109375" style="98" customWidth="1"/>
    <col min="19" max="19" width="10.28515625" style="98" bestFit="1" customWidth="1"/>
    <col min="20" max="20" width="9.42578125" style="98" bestFit="1" customWidth="1"/>
    <col min="21" max="16384" width="9.140625" style="98"/>
  </cols>
  <sheetData>
    <row r="1" spans="1:18" ht="15" customHeight="1" x14ac:dyDescent="0.2">
      <c r="B1" s="99"/>
      <c r="C1" s="99"/>
      <c r="D1" s="99"/>
      <c r="E1" s="99"/>
      <c r="F1" s="99"/>
      <c r="G1" s="99"/>
      <c r="H1" s="99"/>
      <c r="I1" s="99"/>
      <c r="J1" s="99"/>
      <c r="K1" s="99"/>
      <c r="L1" s="99"/>
      <c r="M1" s="99"/>
      <c r="N1" s="100"/>
      <c r="O1" s="100"/>
      <c r="P1" s="100"/>
      <c r="Q1" s="100"/>
      <c r="R1" s="100"/>
    </row>
    <row r="2" spans="1:18" ht="15" customHeight="1" x14ac:dyDescent="0.2">
      <c r="A2" s="101" t="s">
        <v>267</v>
      </c>
    </row>
    <row r="3" spans="1:18" ht="15" customHeight="1" x14ac:dyDescent="0.2">
      <c r="A3" s="102"/>
    </row>
    <row r="4" spans="1:18" ht="15" customHeight="1" x14ac:dyDescent="0.2">
      <c r="A4" s="102"/>
    </row>
    <row r="5" spans="1:18" ht="15" customHeight="1" x14ac:dyDescent="0.2">
      <c r="A5" s="102"/>
      <c r="B5" s="375" t="s">
        <v>111</v>
      </c>
      <c r="C5" s="375"/>
      <c r="D5" s="375"/>
      <c r="E5" s="375"/>
      <c r="F5" s="375"/>
      <c r="G5" s="375"/>
      <c r="H5" s="375"/>
      <c r="I5" s="375"/>
      <c r="J5" s="375"/>
      <c r="K5" s="375"/>
      <c r="L5" s="375"/>
      <c r="M5" s="375"/>
      <c r="N5" s="375"/>
      <c r="O5" s="128"/>
      <c r="P5" s="128"/>
      <c r="Q5" s="128"/>
    </row>
    <row r="6" spans="1:18" ht="16.5" customHeight="1" x14ac:dyDescent="0.2">
      <c r="A6" s="102"/>
      <c r="B6" s="376" t="s">
        <v>104</v>
      </c>
      <c r="C6" s="377"/>
      <c r="D6" s="377"/>
      <c r="E6" s="378"/>
      <c r="F6" s="378"/>
      <c r="G6" s="378"/>
      <c r="H6" s="378"/>
      <c r="I6" s="378"/>
      <c r="J6" s="129"/>
      <c r="K6" s="129"/>
      <c r="L6" s="104" t="s">
        <v>36</v>
      </c>
      <c r="M6" s="104"/>
    </row>
    <row r="7" spans="1:18" ht="15" customHeight="1" x14ac:dyDescent="0.2">
      <c r="B7" s="103" t="s">
        <v>37</v>
      </c>
      <c r="C7" s="103"/>
      <c r="D7" s="103" t="s">
        <v>37</v>
      </c>
      <c r="E7" s="103"/>
      <c r="F7" s="104" t="s">
        <v>37</v>
      </c>
      <c r="G7" s="103" t="s">
        <v>136</v>
      </c>
      <c r="H7" s="104"/>
      <c r="I7" s="103" t="s">
        <v>133</v>
      </c>
      <c r="J7" s="104"/>
      <c r="K7" s="104"/>
      <c r="L7" s="103" t="s">
        <v>38</v>
      </c>
      <c r="M7" s="103"/>
      <c r="N7" s="103"/>
      <c r="O7" s="103"/>
      <c r="P7" s="103" t="s">
        <v>191</v>
      </c>
      <c r="R7" s="103"/>
    </row>
    <row r="8" spans="1:18" ht="15" customHeight="1" x14ac:dyDescent="0.2">
      <c r="A8" s="105"/>
      <c r="B8" s="104" t="s">
        <v>39</v>
      </c>
      <c r="C8" s="104"/>
      <c r="D8" s="104" t="s">
        <v>40</v>
      </c>
      <c r="E8" s="103"/>
      <c r="F8" s="130" t="s">
        <v>40</v>
      </c>
      <c r="G8" s="104" t="s">
        <v>145</v>
      </c>
      <c r="H8" s="104"/>
      <c r="I8" s="104" t="s">
        <v>130</v>
      </c>
      <c r="J8" s="104"/>
      <c r="K8" s="104"/>
      <c r="L8" s="104" t="s">
        <v>127</v>
      </c>
      <c r="M8" s="103"/>
      <c r="N8" s="104" t="s">
        <v>93</v>
      </c>
      <c r="O8" s="103"/>
      <c r="P8" s="104" t="s">
        <v>62</v>
      </c>
      <c r="R8" s="104" t="s">
        <v>17</v>
      </c>
    </row>
    <row r="9" spans="1:18" ht="15" customHeight="1" x14ac:dyDescent="0.2">
      <c r="B9" s="103" t="s">
        <v>3</v>
      </c>
      <c r="C9" s="103"/>
      <c r="D9" s="103" t="s">
        <v>3</v>
      </c>
      <c r="E9" s="103"/>
      <c r="F9" s="103" t="s">
        <v>3</v>
      </c>
      <c r="G9" s="103" t="s">
        <v>3</v>
      </c>
      <c r="H9" s="103"/>
      <c r="I9" s="103" t="s">
        <v>3</v>
      </c>
      <c r="J9" s="104"/>
      <c r="K9" s="104"/>
      <c r="L9" s="103" t="s">
        <v>3</v>
      </c>
      <c r="M9" s="103"/>
      <c r="N9" s="103" t="s">
        <v>3</v>
      </c>
      <c r="O9" s="103"/>
      <c r="P9" s="103" t="s">
        <v>3</v>
      </c>
      <c r="R9" s="103" t="s">
        <v>3</v>
      </c>
    </row>
    <row r="10" spans="1:18" ht="15" customHeight="1" x14ac:dyDescent="0.2">
      <c r="E10" s="103"/>
      <c r="M10" s="103"/>
      <c r="O10" s="103"/>
    </row>
    <row r="11" spans="1:18" ht="15" customHeight="1" x14ac:dyDescent="0.2">
      <c r="B11" s="102"/>
      <c r="C11" s="102"/>
      <c r="D11" s="102"/>
      <c r="E11" s="102"/>
      <c r="F11" s="102"/>
      <c r="G11" s="102"/>
      <c r="H11" s="102"/>
      <c r="I11" s="102"/>
      <c r="J11" s="102"/>
      <c r="K11" s="102"/>
      <c r="L11" s="102"/>
      <c r="M11" s="103"/>
      <c r="N11" s="102"/>
      <c r="O11" s="102"/>
      <c r="P11" s="102"/>
      <c r="Q11" s="102"/>
      <c r="R11" s="102"/>
    </row>
    <row r="12" spans="1:18" ht="23.25" customHeight="1" x14ac:dyDescent="0.2">
      <c r="A12" s="102" t="s">
        <v>177</v>
      </c>
      <c r="B12" s="102">
        <v>244215</v>
      </c>
      <c r="C12" s="102"/>
      <c r="D12" s="102">
        <v>14599</v>
      </c>
      <c r="E12" s="108"/>
      <c r="F12" s="102"/>
      <c r="G12" s="102">
        <v>26245</v>
      </c>
      <c r="H12" s="102"/>
      <c r="I12" s="102">
        <v>7833</v>
      </c>
      <c r="J12" s="102"/>
      <c r="K12" s="102"/>
      <c r="L12" s="102">
        <v>220489</v>
      </c>
      <c r="M12" s="103"/>
      <c r="N12" s="102">
        <v>513381</v>
      </c>
      <c r="O12" s="108"/>
      <c r="P12" s="102">
        <v>169268</v>
      </c>
      <c r="Q12" s="102"/>
      <c r="R12" s="102">
        <v>682649</v>
      </c>
    </row>
    <row r="13" spans="1:18" ht="28.5" x14ac:dyDescent="0.2">
      <c r="A13" s="114" t="s">
        <v>139</v>
      </c>
      <c r="B13" s="102">
        <v>10333</v>
      </c>
      <c r="C13" s="102"/>
      <c r="D13" s="102">
        <v>25326</v>
      </c>
      <c r="E13" s="108"/>
      <c r="F13" s="102"/>
      <c r="G13" s="102">
        <v>0</v>
      </c>
      <c r="H13" s="102"/>
      <c r="I13" s="102">
        <v>-4236</v>
      </c>
      <c r="J13" s="102"/>
      <c r="K13" s="102"/>
      <c r="L13" s="102">
        <v>0</v>
      </c>
      <c r="M13" s="103"/>
      <c r="N13" s="102">
        <f>SUM(B13:L13)</f>
        <v>31423</v>
      </c>
      <c r="O13" s="108"/>
      <c r="P13" s="102">
        <v>0</v>
      </c>
      <c r="Q13" s="102"/>
      <c r="R13" s="102">
        <f t="shared" ref="R13:R18" si="0">SUM(N13:P13)</f>
        <v>31423</v>
      </c>
    </row>
    <row r="14" spans="1:18" ht="28.5" x14ac:dyDescent="0.2">
      <c r="A14" s="114" t="s">
        <v>239</v>
      </c>
      <c r="B14" s="102">
        <v>0</v>
      </c>
      <c r="C14" s="102"/>
      <c r="D14" s="102">
        <v>0</v>
      </c>
      <c r="E14" s="108"/>
      <c r="F14" s="102"/>
      <c r="G14" s="102">
        <v>0</v>
      </c>
      <c r="H14" s="102"/>
      <c r="I14" s="102">
        <v>0</v>
      </c>
      <c r="J14" s="102"/>
      <c r="K14" s="102"/>
      <c r="L14" s="102">
        <v>0</v>
      </c>
      <c r="M14" s="103"/>
      <c r="N14" s="102">
        <v>0</v>
      </c>
      <c r="O14" s="108"/>
      <c r="P14" s="102">
        <v>11070</v>
      </c>
      <c r="Q14" s="102"/>
      <c r="R14" s="102">
        <f t="shared" si="0"/>
        <v>11070</v>
      </c>
    </row>
    <row r="15" spans="1:18" ht="33.75" customHeight="1" x14ac:dyDescent="0.2">
      <c r="A15" s="114" t="s">
        <v>200</v>
      </c>
      <c r="B15" s="102">
        <v>0</v>
      </c>
      <c r="C15" s="102"/>
      <c r="D15" s="102">
        <v>0</v>
      </c>
      <c r="E15" s="108"/>
      <c r="F15" s="102">
        <v>0</v>
      </c>
      <c r="G15" s="102">
        <v>0</v>
      </c>
      <c r="H15" s="102"/>
      <c r="I15" s="102">
        <v>0</v>
      </c>
      <c r="J15" s="102"/>
      <c r="K15" s="102"/>
      <c r="L15" s="102">
        <v>124829</v>
      </c>
      <c r="M15" s="103"/>
      <c r="N15" s="102">
        <f>SUM(B15:L15)</f>
        <v>124829</v>
      </c>
      <c r="O15" s="108"/>
      <c r="P15" s="102">
        <v>24936</v>
      </c>
      <c r="Q15" s="102"/>
      <c r="R15" s="102">
        <f t="shared" si="0"/>
        <v>149765</v>
      </c>
    </row>
    <row r="16" spans="1:18" ht="26.25" customHeight="1" x14ac:dyDescent="0.2">
      <c r="A16" s="114" t="s">
        <v>205</v>
      </c>
      <c r="B16" s="102">
        <v>0</v>
      </c>
      <c r="C16" s="102"/>
      <c r="D16" s="102">
        <v>0</v>
      </c>
      <c r="E16" s="108"/>
      <c r="F16" s="102"/>
      <c r="G16" s="102">
        <v>0</v>
      </c>
      <c r="H16" s="102"/>
      <c r="I16" s="102">
        <v>1552</v>
      </c>
      <c r="J16" s="102"/>
      <c r="K16" s="102"/>
      <c r="L16" s="102">
        <v>0</v>
      </c>
      <c r="M16" s="103"/>
      <c r="N16" s="102">
        <f>SUM(B16:L16)</f>
        <v>1552</v>
      </c>
      <c r="O16" s="108"/>
      <c r="P16" s="102">
        <v>0</v>
      </c>
      <c r="Q16" s="102"/>
      <c r="R16" s="102">
        <f t="shared" si="0"/>
        <v>1552</v>
      </c>
    </row>
    <row r="17" spans="1:20" ht="15" customHeight="1" x14ac:dyDescent="0.2">
      <c r="A17" s="116" t="s">
        <v>214</v>
      </c>
      <c r="B17" s="108">
        <v>0</v>
      </c>
      <c r="C17" s="108"/>
      <c r="D17" s="108">
        <v>0</v>
      </c>
      <c r="E17" s="108"/>
      <c r="F17" s="108"/>
      <c r="G17" s="108">
        <v>0</v>
      </c>
      <c r="H17" s="108"/>
      <c r="I17" s="108">
        <v>0</v>
      </c>
      <c r="J17" s="108"/>
      <c r="K17" s="108"/>
      <c r="L17" s="108">
        <v>-47169</v>
      </c>
      <c r="M17" s="103"/>
      <c r="N17" s="108">
        <f>SUM(B17:L17)</f>
        <v>-47169</v>
      </c>
      <c r="O17" s="108"/>
      <c r="P17" s="101">
        <v>0</v>
      </c>
      <c r="Q17" s="102"/>
      <c r="R17" s="108">
        <f t="shared" si="0"/>
        <v>-47169</v>
      </c>
    </row>
    <row r="18" spans="1:20" ht="15" customHeight="1" x14ac:dyDescent="0.2">
      <c r="A18" s="116" t="s">
        <v>199</v>
      </c>
      <c r="B18" s="108">
        <v>0</v>
      </c>
      <c r="C18" s="108"/>
      <c r="D18" s="108">
        <v>0</v>
      </c>
      <c r="E18" s="108"/>
      <c r="F18" s="108"/>
      <c r="G18" s="108">
        <v>0</v>
      </c>
      <c r="H18" s="108"/>
      <c r="I18" s="108">
        <v>0</v>
      </c>
      <c r="J18" s="108"/>
      <c r="K18" s="108"/>
      <c r="L18" s="108">
        <v>0</v>
      </c>
      <c r="M18" s="103"/>
      <c r="N18" s="108">
        <f>SUM(B18:L18)</f>
        <v>0</v>
      </c>
      <c r="O18" s="108"/>
      <c r="P18" s="101">
        <v>-10643</v>
      </c>
      <c r="Q18" s="102"/>
      <c r="R18" s="108">
        <f t="shared" si="0"/>
        <v>-10643</v>
      </c>
    </row>
    <row r="19" spans="1:20" ht="15" customHeight="1" x14ac:dyDescent="0.2">
      <c r="A19" s="107"/>
      <c r="B19" s="108"/>
      <c r="C19" s="108"/>
      <c r="D19" s="108"/>
      <c r="E19" s="108"/>
      <c r="F19" s="108"/>
      <c r="G19" s="108"/>
      <c r="H19" s="108"/>
      <c r="I19" s="108"/>
      <c r="J19" s="108"/>
      <c r="K19" s="108"/>
      <c r="L19" s="108"/>
      <c r="M19" s="103"/>
      <c r="N19" s="102"/>
      <c r="O19" s="108"/>
      <c r="P19" s="108"/>
      <c r="Q19" s="102"/>
      <c r="R19" s="102"/>
    </row>
    <row r="20" spans="1:20" ht="15" customHeight="1" thickBot="1" x14ac:dyDescent="0.25">
      <c r="A20" s="108" t="s">
        <v>311</v>
      </c>
      <c r="B20" s="109">
        <f>SUM(B12:B19)</f>
        <v>254548</v>
      </c>
      <c r="C20" s="108"/>
      <c r="D20" s="109">
        <f>SUM(D12:D19)</f>
        <v>39925</v>
      </c>
      <c r="E20" s="108"/>
      <c r="F20" s="109">
        <f>SUM(F12:F13)</f>
        <v>0</v>
      </c>
      <c r="G20" s="109">
        <f>SUM(G12:G19)</f>
        <v>26245</v>
      </c>
      <c r="H20" s="109"/>
      <c r="I20" s="109">
        <f>SUM(I12:I19)</f>
        <v>5149</v>
      </c>
      <c r="J20" s="109"/>
      <c r="K20" s="109"/>
      <c r="L20" s="109">
        <f>SUM(L12:L19)</f>
        <v>298149</v>
      </c>
      <c r="M20" s="103"/>
      <c r="N20" s="109">
        <f>SUM(N12:N19)</f>
        <v>624016</v>
      </c>
      <c r="O20" s="108"/>
      <c r="P20" s="109">
        <f>SUM(P12:P19)</f>
        <v>194631</v>
      </c>
      <c r="Q20" s="102"/>
      <c r="R20" s="109">
        <f>SUM(R12:R19)</f>
        <v>818647</v>
      </c>
      <c r="T20" s="98">
        <f>B20+D20+L20-N20+G20+I20</f>
        <v>0</v>
      </c>
    </row>
    <row r="21" spans="1:20" ht="15" customHeight="1" thickTop="1" x14ac:dyDescent="0.2">
      <c r="E21" s="108"/>
      <c r="M21" s="103"/>
      <c r="O21" s="108"/>
      <c r="Q21" s="102"/>
    </row>
    <row r="22" spans="1:20" ht="15" customHeight="1" x14ac:dyDescent="0.2">
      <c r="A22" s="102"/>
    </row>
    <row r="23" spans="1:20" ht="15" customHeight="1" x14ac:dyDescent="0.2">
      <c r="A23" s="102" t="s">
        <v>274</v>
      </c>
      <c r="B23" s="102">
        <f>B20</f>
        <v>254548</v>
      </c>
      <c r="C23" s="102"/>
      <c r="D23" s="102">
        <f>D20</f>
        <v>39925</v>
      </c>
      <c r="E23" s="108"/>
      <c r="F23" s="102">
        <f>F20</f>
        <v>0</v>
      </c>
      <c r="G23" s="102">
        <f>G20</f>
        <v>26245</v>
      </c>
      <c r="H23" s="102"/>
      <c r="I23" s="102">
        <f>I20</f>
        <v>5149</v>
      </c>
      <c r="J23" s="102"/>
      <c r="K23" s="102"/>
      <c r="L23" s="102">
        <f>L20</f>
        <v>298149</v>
      </c>
      <c r="M23" s="103"/>
      <c r="N23" s="102">
        <f>SUM(B23:L23)</f>
        <v>624016</v>
      </c>
      <c r="O23" s="108"/>
      <c r="P23" s="102">
        <f>P20</f>
        <v>194631</v>
      </c>
      <c r="Q23" s="102"/>
      <c r="R23" s="102">
        <f>SUM(N23:P23)</f>
        <v>818647</v>
      </c>
    </row>
    <row r="24" spans="1:20" ht="27.75" customHeight="1" x14ac:dyDescent="0.2">
      <c r="A24" s="114" t="s">
        <v>139</v>
      </c>
      <c r="B24" s="102">
        <v>3323</v>
      </c>
      <c r="C24" s="102"/>
      <c r="D24" s="102">
        <v>8999</v>
      </c>
      <c r="E24" s="108"/>
      <c r="F24" s="102"/>
      <c r="G24" s="102">
        <v>0</v>
      </c>
      <c r="H24" s="102"/>
      <c r="I24" s="102">
        <v>-1300</v>
      </c>
      <c r="J24" s="102"/>
      <c r="K24" s="102"/>
      <c r="L24" s="102">
        <v>0</v>
      </c>
      <c r="M24" s="103"/>
      <c r="N24" s="102">
        <f t="shared" ref="N24:N25" si="1">SUM(B24:L24)</f>
        <v>11022</v>
      </c>
      <c r="O24" s="108"/>
      <c r="P24" s="102">
        <v>0</v>
      </c>
      <c r="Q24" s="102"/>
      <c r="R24" s="102">
        <f t="shared" ref="R24:R25" si="2">SUM(N24:P24)</f>
        <v>11022</v>
      </c>
    </row>
    <row r="25" spans="1:20" ht="36" customHeight="1" x14ac:dyDescent="0.2">
      <c r="A25" s="114" t="s">
        <v>308</v>
      </c>
      <c r="B25" s="102">
        <v>0</v>
      </c>
      <c r="C25" s="102"/>
      <c r="D25" s="102">
        <v>0</v>
      </c>
      <c r="E25" s="108"/>
      <c r="F25" s="102">
        <v>0</v>
      </c>
      <c r="G25" s="102">
        <v>0</v>
      </c>
      <c r="H25" s="102"/>
      <c r="I25" s="102">
        <v>0</v>
      </c>
      <c r="J25" s="102"/>
      <c r="K25" s="102"/>
      <c r="L25" s="102">
        <f>PL!J42</f>
        <v>13066</v>
      </c>
      <c r="M25" s="103"/>
      <c r="N25" s="102">
        <f t="shared" si="1"/>
        <v>13066</v>
      </c>
      <c r="O25" s="108"/>
      <c r="P25" s="102">
        <f>PL!J43</f>
        <v>2680</v>
      </c>
      <c r="Q25" s="102"/>
      <c r="R25" s="102">
        <f t="shared" si="2"/>
        <v>15746</v>
      </c>
    </row>
    <row r="26" spans="1:20" ht="15" customHeight="1" x14ac:dyDescent="0.2">
      <c r="B26" s="257"/>
      <c r="C26" s="102"/>
      <c r="D26" s="257"/>
      <c r="E26" s="108"/>
      <c r="F26" s="257"/>
      <c r="G26" s="257"/>
      <c r="H26" s="257"/>
      <c r="I26" s="257"/>
      <c r="J26" s="257"/>
      <c r="K26" s="257"/>
      <c r="L26" s="257"/>
      <c r="M26" s="103"/>
      <c r="N26" s="258"/>
      <c r="O26" s="108"/>
      <c r="P26" s="259"/>
      <c r="Q26" s="102"/>
      <c r="R26" s="258"/>
    </row>
    <row r="27" spans="1:20" ht="15" customHeight="1" thickBot="1" x14ac:dyDescent="0.25">
      <c r="A27" s="108" t="s">
        <v>268</v>
      </c>
      <c r="B27" s="260">
        <f>SUM(B23:B26)</f>
        <v>257871</v>
      </c>
      <c r="C27" s="102"/>
      <c r="D27" s="260">
        <f>SUM(D23:D26)</f>
        <v>48924</v>
      </c>
      <c r="E27" s="108"/>
      <c r="F27" s="260">
        <f>SUM(F23:F25)</f>
        <v>0</v>
      </c>
      <c r="G27" s="260">
        <f>SUM(G23:G26)</f>
        <v>26245</v>
      </c>
      <c r="H27" s="260"/>
      <c r="I27" s="260">
        <f>SUM(I23:I26)</f>
        <v>3849</v>
      </c>
      <c r="J27" s="260"/>
      <c r="K27" s="260"/>
      <c r="L27" s="260">
        <f>SUM(L23:L26)</f>
        <v>311215</v>
      </c>
      <c r="M27" s="103"/>
      <c r="N27" s="260">
        <f>SUM(N23:N26)</f>
        <v>648104</v>
      </c>
      <c r="O27" s="108"/>
      <c r="P27" s="260">
        <f>SUM(P23:P26)</f>
        <v>197311</v>
      </c>
      <c r="Q27" s="102"/>
      <c r="R27" s="260">
        <f>SUM(R23:R26)</f>
        <v>845415</v>
      </c>
      <c r="S27" s="136">
        <f>BS!C31-Equity!R27</f>
        <v>0</v>
      </c>
      <c r="T27" s="136">
        <f>B27+D27+L27-N27+I27+G27</f>
        <v>0</v>
      </c>
    </row>
    <row r="28" spans="1:20" ht="15" customHeight="1" thickTop="1" x14ac:dyDescent="0.2">
      <c r="E28" s="108"/>
      <c r="M28" s="103"/>
      <c r="O28" s="108"/>
      <c r="Q28" s="102"/>
    </row>
    <row r="29" spans="1:20" ht="15" customHeight="1" x14ac:dyDescent="0.2">
      <c r="B29" s="198">
        <f>B27-BS!C24</f>
        <v>0</v>
      </c>
      <c r="C29" s="198"/>
      <c r="D29" s="198">
        <f>D27-BS!C25</f>
        <v>0</v>
      </c>
      <c r="E29" s="198"/>
      <c r="F29" s="198"/>
      <c r="G29" s="198">
        <f>G27-BS!C27</f>
        <v>0</v>
      </c>
      <c r="H29" s="198"/>
      <c r="I29" s="198">
        <f>I27-BS!C26</f>
        <v>0</v>
      </c>
      <c r="J29" s="198"/>
      <c r="K29" s="198"/>
      <c r="L29" s="198">
        <f>L27-BS!C28</f>
        <v>0</v>
      </c>
      <c r="M29" s="198"/>
      <c r="N29" s="198">
        <f>N27-BS!C29</f>
        <v>0</v>
      </c>
      <c r="O29" s="198"/>
      <c r="P29" s="198">
        <f>BS!C30-Equity!P27</f>
        <v>0</v>
      </c>
      <c r="Q29" s="198"/>
      <c r="R29" s="198">
        <f>BS!C31-Equity!R27</f>
        <v>0</v>
      </c>
    </row>
    <row r="30" spans="1:20" ht="45" customHeight="1" x14ac:dyDescent="0.2">
      <c r="A30" s="360" t="s">
        <v>278</v>
      </c>
      <c r="B30" s="360"/>
      <c r="C30" s="360"/>
      <c r="D30" s="360"/>
      <c r="E30" s="360"/>
      <c r="F30" s="360"/>
      <c r="G30" s="360"/>
      <c r="H30" s="360"/>
      <c r="I30" s="360"/>
      <c r="J30" s="360"/>
      <c r="K30" s="360"/>
      <c r="L30" s="363"/>
      <c r="M30" s="363"/>
      <c r="N30" s="363"/>
      <c r="O30" s="363"/>
      <c r="P30" s="363"/>
      <c r="Q30" s="363"/>
      <c r="R30" s="363"/>
    </row>
    <row r="31" spans="1:20" ht="15" customHeight="1" x14ac:dyDescent="0.2">
      <c r="A31" s="373"/>
      <c r="B31" s="374"/>
      <c r="C31" s="374"/>
      <c r="D31" s="374"/>
      <c r="E31" s="374"/>
      <c r="F31" s="374"/>
      <c r="G31" s="374"/>
      <c r="H31" s="374"/>
      <c r="I31" s="374"/>
      <c r="J31" s="374"/>
      <c r="K31" s="374"/>
      <c r="L31" s="374"/>
      <c r="M31" s="374"/>
      <c r="N31" s="374"/>
      <c r="O31" s="374"/>
      <c r="P31" s="374"/>
      <c r="Q31" s="374"/>
      <c r="R31" s="374"/>
    </row>
    <row r="46" spans="1:1" ht="15" customHeight="1" x14ac:dyDescent="0.2">
      <c r="A46" s="102"/>
    </row>
    <row r="47" spans="1:1" ht="15" customHeight="1" x14ac:dyDescent="0.2">
      <c r="A47" s="102"/>
    </row>
    <row r="48" spans="1:1" ht="15" customHeight="1" x14ac:dyDescent="0.2">
      <c r="A48" s="102"/>
    </row>
    <row r="50" spans="1:18" ht="15" customHeight="1" x14ac:dyDescent="0.2">
      <c r="A50" s="102"/>
    </row>
    <row r="52" spans="1:18" ht="15" customHeight="1" x14ac:dyDescent="0.2">
      <c r="A52" s="102"/>
    </row>
    <row r="54" spans="1:18" ht="15" customHeight="1" x14ac:dyDescent="0.2">
      <c r="A54" s="102"/>
      <c r="L54" s="103"/>
      <c r="M54" s="103"/>
      <c r="N54" s="103"/>
      <c r="O54" s="103"/>
      <c r="P54" s="103"/>
      <c r="Q54" s="103"/>
    </row>
    <row r="55" spans="1:18" ht="15" customHeight="1" x14ac:dyDescent="0.2">
      <c r="A55" s="105"/>
      <c r="B55" s="105"/>
      <c r="C55" s="105"/>
      <c r="D55" s="105"/>
      <c r="E55" s="105"/>
      <c r="F55" s="105"/>
      <c r="G55" s="105"/>
      <c r="H55" s="105"/>
      <c r="I55" s="105"/>
      <c r="J55" s="105"/>
      <c r="K55" s="105"/>
      <c r="L55" s="106"/>
      <c r="M55" s="106"/>
      <c r="N55" s="106"/>
      <c r="O55" s="106"/>
      <c r="P55" s="106"/>
      <c r="Q55" s="106"/>
      <c r="R55" s="106"/>
    </row>
    <row r="56" spans="1:18" ht="15" customHeight="1" x14ac:dyDescent="0.2">
      <c r="L56" s="103"/>
      <c r="M56" s="103"/>
      <c r="N56" s="103"/>
      <c r="O56" s="103"/>
      <c r="P56" s="103"/>
      <c r="Q56" s="103"/>
      <c r="R56" s="103"/>
    </row>
    <row r="60" spans="1:18" ht="15" customHeight="1" x14ac:dyDescent="0.2">
      <c r="F60" s="107"/>
      <c r="G60" s="107"/>
      <c r="H60" s="107"/>
      <c r="I60" s="107"/>
      <c r="J60" s="107"/>
      <c r="K60" s="107"/>
      <c r="L60" s="107"/>
      <c r="M60" s="107"/>
      <c r="N60" s="107"/>
      <c r="O60" s="107"/>
      <c r="P60" s="107"/>
      <c r="Q60" s="107"/>
      <c r="R60" s="107"/>
    </row>
    <row r="61" spans="1:18" ht="15" customHeight="1" x14ac:dyDescent="0.2">
      <c r="F61" s="107"/>
      <c r="G61" s="107"/>
      <c r="H61" s="107"/>
      <c r="I61" s="107"/>
      <c r="J61" s="107"/>
      <c r="K61" s="107"/>
      <c r="L61" s="107"/>
      <c r="M61" s="107"/>
      <c r="N61" s="107"/>
      <c r="O61" s="107"/>
      <c r="P61" s="107"/>
      <c r="Q61" s="107"/>
      <c r="R61" s="107"/>
    </row>
    <row r="62" spans="1:18" ht="15" customHeight="1" x14ac:dyDescent="0.2">
      <c r="F62" s="107"/>
      <c r="G62" s="107"/>
      <c r="H62" s="107"/>
      <c r="I62" s="107"/>
      <c r="J62" s="107"/>
      <c r="K62" s="107"/>
      <c r="L62" s="107"/>
      <c r="M62" s="107"/>
      <c r="N62" s="107"/>
      <c r="O62" s="107"/>
      <c r="P62" s="107"/>
      <c r="Q62" s="107"/>
      <c r="R62" s="107"/>
    </row>
    <row r="63" spans="1:18" ht="15" customHeight="1" x14ac:dyDescent="0.2">
      <c r="F63" s="107"/>
      <c r="G63" s="107"/>
      <c r="H63" s="107"/>
      <c r="I63" s="107"/>
      <c r="J63" s="107"/>
      <c r="K63" s="107"/>
      <c r="L63" s="107"/>
      <c r="M63" s="107"/>
      <c r="N63" s="107"/>
      <c r="O63" s="107"/>
      <c r="P63" s="107"/>
      <c r="Q63" s="107"/>
      <c r="R63" s="107"/>
    </row>
    <row r="64" spans="1:18" ht="15" customHeight="1" x14ac:dyDescent="0.2">
      <c r="F64" s="107"/>
      <c r="G64" s="107"/>
      <c r="H64" s="107"/>
      <c r="I64" s="107"/>
      <c r="J64" s="107"/>
      <c r="K64" s="107"/>
      <c r="L64" s="107"/>
      <c r="M64" s="107"/>
      <c r="N64" s="107"/>
      <c r="O64" s="107"/>
      <c r="P64" s="107"/>
      <c r="Q64" s="107"/>
      <c r="R64" s="107"/>
    </row>
    <row r="65" spans="6:18" ht="15" customHeight="1" x14ac:dyDescent="0.2">
      <c r="F65" s="107"/>
      <c r="G65" s="107"/>
      <c r="H65" s="107"/>
      <c r="I65" s="107"/>
      <c r="J65" s="107"/>
      <c r="K65" s="107"/>
      <c r="L65" s="107"/>
      <c r="M65" s="107"/>
      <c r="N65" s="107"/>
      <c r="O65" s="107"/>
      <c r="P65" s="107"/>
      <c r="Q65" s="107"/>
      <c r="R65" s="107"/>
    </row>
    <row r="66" spans="6:18" ht="15" customHeight="1" x14ac:dyDescent="0.2">
      <c r="F66" s="107"/>
      <c r="G66" s="107"/>
      <c r="H66" s="107"/>
      <c r="I66" s="107"/>
      <c r="J66" s="107"/>
      <c r="K66" s="107"/>
      <c r="L66" s="107"/>
      <c r="M66" s="107"/>
      <c r="N66" s="107"/>
      <c r="O66" s="107"/>
      <c r="P66" s="107"/>
      <c r="Q66" s="107"/>
      <c r="R66" s="107"/>
    </row>
    <row r="67" spans="6:18" ht="15" customHeight="1" x14ac:dyDescent="0.2">
      <c r="F67" s="107"/>
      <c r="G67" s="107"/>
      <c r="H67" s="107"/>
      <c r="I67" s="107"/>
      <c r="J67" s="107"/>
      <c r="K67" s="107"/>
      <c r="L67" s="107"/>
      <c r="M67" s="107"/>
      <c r="N67" s="107"/>
      <c r="O67" s="107"/>
      <c r="P67" s="107"/>
      <c r="Q67" s="107"/>
      <c r="R67" s="107"/>
    </row>
    <row r="68" spans="6:18" ht="15" customHeight="1" x14ac:dyDescent="0.2">
      <c r="F68" s="107"/>
      <c r="G68" s="107"/>
      <c r="H68" s="107"/>
      <c r="I68" s="107"/>
      <c r="J68" s="107"/>
      <c r="K68" s="107"/>
      <c r="L68" s="107"/>
      <c r="M68" s="107"/>
      <c r="N68" s="107"/>
      <c r="O68" s="107"/>
      <c r="P68" s="107"/>
      <c r="Q68" s="107"/>
      <c r="R68" s="107"/>
    </row>
    <row r="69" spans="6:18" ht="15" customHeight="1" x14ac:dyDescent="0.2">
      <c r="F69" s="107"/>
      <c r="G69" s="107"/>
      <c r="H69" s="107"/>
      <c r="I69" s="107"/>
      <c r="J69" s="107"/>
      <c r="K69" s="107"/>
      <c r="L69" s="107"/>
      <c r="M69" s="107"/>
      <c r="N69" s="107"/>
      <c r="O69" s="107"/>
      <c r="P69" s="107"/>
      <c r="Q69" s="107"/>
      <c r="R69" s="107"/>
    </row>
    <row r="70" spans="6:18" ht="15" customHeight="1" x14ac:dyDescent="0.2">
      <c r="F70" s="107"/>
      <c r="G70" s="107"/>
      <c r="H70" s="107"/>
      <c r="I70" s="107"/>
      <c r="J70" s="107"/>
      <c r="K70" s="107"/>
      <c r="L70" s="107"/>
      <c r="M70" s="107"/>
      <c r="N70" s="107"/>
      <c r="O70" s="107"/>
      <c r="P70" s="107"/>
      <c r="Q70" s="107"/>
      <c r="R70" s="107"/>
    </row>
    <row r="71" spans="6:18" ht="15" customHeight="1" x14ac:dyDescent="0.2">
      <c r="F71" s="107"/>
      <c r="G71" s="107"/>
      <c r="H71" s="107"/>
      <c r="I71" s="107"/>
      <c r="J71" s="107"/>
      <c r="K71" s="107"/>
      <c r="L71" s="107"/>
      <c r="M71" s="107"/>
      <c r="N71" s="107"/>
      <c r="O71" s="107"/>
      <c r="P71" s="107"/>
      <c r="Q71" s="107"/>
      <c r="R71" s="107"/>
    </row>
    <row r="72" spans="6:18" ht="15" customHeight="1" x14ac:dyDescent="0.2">
      <c r="F72" s="107"/>
      <c r="G72" s="107"/>
      <c r="H72" s="107"/>
      <c r="I72" s="107"/>
      <c r="J72" s="107"/>
      <c r="K72" s="107"/>
      <c r="L72" s="107"/>
      <c r="M72" s="107"/>
      <c r="N72" s="107"/>
      <c r="O72" s="107"/>
      <c r="P72" s="107"/>
      <c r="Q72" s="107"/>
      <c r="R72" s="107"/>
    </row>
    <row r="73" spans="6:18" ht="15" customHeight="1" x14ac:dyDescent="0.2">
      <c r="F73" s="107"/>
      <c r="G73" s="107"/>
      <c r="H73" s="107"/>
      <c r="I73" s="107"/>
      <c r="J73" s="107"/>
      <c r="K73" s="107"/>
      <c r="L73" s="107"/>
      <c r="M73" s="107"/>
      <c r="N73" s="107"/>
      <c r="O73" s="107"/>
      <c r="P73" s="107"/>
      <c r="Q73" s="107"/>
      <c r="R73" s="107"/>
    </row>
    <row r="74" spans="6:18" ht="15" customHeight="1" x14ac:dyDescent="0.2">
      <c r="F74" s="107"/>
      <c r="G74" s="107"/>
      <c r="H74" s="107"/>
      <c r="I74" s="107"/>
      <c r="J74" s="107"/>
      <c r="K74" s="107"/>
      <c r="L74" s="107"/>
      <c r="M74" s="107"/>
      <c r="N74" s="107"/>
      <c r="O74" s="107"/>
      <c r="P74" s="107"/>
      <c r="Q74" s="107"/>
      <c r="R74" s="107"/>
    </row>
    <row r="75" spans="6:18" ht="15" customHeight="1" x14ac:dyDescent="0.2">
      <c r="F75" s="107"/>
      <c r="G75" s="107"/>
      <c r="H75" s="107"/>
      <c r="I75" s="107"/>
      <c r="J75" s="107"/>
      <c r="K75" s="107"/>
      <c r="L75" s="107"/>
      <c r="M75" s="107"/>
      <c r="N75" s="107"/>
      <c r="O75" s="107"/>
      <c r="P75" s="107"/>
      <c r="Q75" s="107"/>
      <c r="R75" s="107"/>
    </row>
    <row r="76" spans="6:18" ht="15" customHeight="1" x14ac:dyDescent="0.2">
      <c r="F76" s="107"/>
      <c r="G76" s="107"/>
      <c r="H76" s="107"/>
      <c r="I76" s="107"/>
      <c r="J76" s="107"/>
      <c r="K76" s="107"/>
      <c r="L76" s="107"/>
      <c r="M76" s="107"/>
      <c r="N76" s="107"/>
      <c r="O76" s="107"/>
      <c r="P76" s="107"/>
      <c r="Q76" s="107"/>
      <c r="R76" s="107"/>
    </row>
    <row r="77" spans="6:18" ht="15" customHeight="1" x14ac:dyDescent="0.2">
      <c r="F77" s="107"/>
      <c r="G77" s="107"/>
      <c r="H77" s="107"/>
      <c r="I77" s="107"/>
      <c r="J77" s="107"/>
      <c r="K77" s="107"/>
      <c r="L77" s="107"/>
      <c r="M77" s="107"/>
      <c r="N77" s="107"/>
      <c r="O77" s="107"/>
      <c r="P77" s="107"/>
      <c r="Q77" s="107"/>
      <c r="R77" s="107"/>
    </row>
    <row r="93" spans="1:1" ht="15" customHeight="1" x14ac:dyDescent="0.2">
      <c r="A93" s="102">
        <f>A46</f>
        <v>0</v>
      </c>
    </row>
  </sheetData>
  <mergeCells count="4">
    <mergeCell ref="A31:R31"/>
    <mergeCell ref="A30:R30"/>
    <mergeCell ref="B5:N5"/>
    <mergeCell ref="B6:I6"/>
  </mergeCells>
  <phoneticPr fontId="0" type="noConversion"/>
  <printOptions horizontalCentered="1"/>
  <pageMargins left="0.25" right="0.25" top="0.75" bottom="0.25" header="0.5" footer="0.25"/>
  <pageSetup paperSize="9" scale="82" orientation="landscape" r:id="rId1"/>
  <headerFooter alignWithMargins="0">
    <oddHeader>&amp;C( &amp;P+2 )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topLeftCell="A50" zoomScaleNormal="100" zoomScaleSheetLayoutView="100" workbookViewId="0">
      <selection activeCell="B41" sqref="B41"/>
    </sheetView>
  </sheetViews>
  <sheetFormatPr defaultColWidth="9.140625" defaultRowHeight="15" customHeight="1" x14ac:dyDescent="0.2"/>
  <cols>
    <col min="1" max="1" width="4.7109375" style="2" customWidth="1"/>
    <col min="2" max="2" width="64.140625" style="2" customWidth="1"/>
    <col min="3" max="3" width="3" style="2" customWidth="1"/>
    <col min="4" max="4" width="14.7109375" style="2" customWidth="1"/>
    <col min="5" max="5" width="3" style="2" customWidth="1"/>
    <col min="6" max="6" width="14.7109375" style="2" customWidth="1"/>
    <col min="7" max="7" width="13.140625" style="2" customWidth="1"/>
    <col min="8" max="16384" width="9.140625" style="2"/>
  </cols>
  <sheetData>
    <row r="1" spans="1:9" ht="15" customHeight="1" x14ac:dyDescent="0.2">
      <c r="A1" s="102" t="s">
        <v>180</v>
      </c>
      <c r="B1" s="98"/>
      <c r="C1" s="98"/>
      <c r="D1" s="98"/>
      <c r="E1" s="98"/>
      <c r="F1" s="98"/>
      <c r="G1" s="98"/>
      <c r="H1" s="98"/>
      <c r="I1" s="98"/>
    </row>
    <row r="2" spans="1:9" ht="15" customHeight="1" x14ac:dyDescent="0.2">
      <c r="A2" s="102" t="s">
        <v>269</v>
      </c>
      <c r="B2" s="98"/>
      <c r="C2" s="98"/>
      <c r="D2" s="98"/>
      <c r="E2" s="98"/>
      <c r="F2" s="98"/>
      <c r="G2" s="98"/>
      <c r="H2" s="98"/>
      <c r="I2" s="98"/>
    </row>
    <row r="3" spans="1:9" ht="15" customHeight="1" x14ac:dyDescent="0.2">
      <c r="A3" s="102"/>
      <c r="B3" s="98"/>
      <c r="C3" s="98"/>
      <c r="D3" s="132"/>
      <c r="E3" s="133"/>
      <c r="F3" s="133"/>
      <c r="G3" s="98"/>
      <c r="H3" s="98"/>
      <c r="I3" s="98"/>
    </row>
    <row r="4" spans="1:9" ht="15" customHeight="1" x14ac:dyDescent="0.2">
      <c r="A4" s="102"/>
      <c r="B4" s="98"/>
      <c r="C4" s="98"/>
      <c r="D4" s="133"/>
      <c r="E4" s="133"/>
      <c r="F4" s="133"/>
      <c r="G4" s="98"/>
      <c r="H4" s="98"/>
      <c r="I4" s="98"/>
    </row>
    <row r="5" spans="1:9" ht="28.5" customHeight="1" x14ac:dyDescent="0.2">
      <c r="A5" s="102"/>
      <c r="B5" s="98"/>
      <c r="C5" s="98"/>
      <c r="D5" s="379" t="s">
        <v>283</v>
      </c>
      <c r="E5" s="380"/>
      <c r="F5" s="380"/>
    </row>
    <row r="6" spans="1:9" ht="15" customHeight="1" x14ac:dyDescent="0.2">
      <c r="A6" s="98"/>
      <c r="B6" s="98"/>
      <c r="C6" s="98"/>
      <c r="D6" s="69" t="s">
        <v>247</v>
      </c>
      <c r="E6" s="106"/>
      <c r="F6" s="69" t="s">
        <v>248</v>
      </c>
    </row>
    <row r="7" spans="1:9" ht="15" customHeight="1" x14ac:dyDescent="0.2">
      <c r="A7" s="98"/>
      <c r="B7" s="98"/>
      <c r="C7" s="98"/>
      <c r="D7" s="103" t="s">
        <v>3</v>
      </c>
      <c r="E7" s="103"/>
      <c r="F7" s="103" t="s">
        <v>3</v>
      </c>
    </row>
    <row r="8" spans="1:9" ht="15" customHeight="1" x14ac:dyDescent="0.2">
      <c r="A8" s="98"/>
      <c r="B8" s="98"/>
      <c r="C8" s="98"/>
      <c r="D8" s="6" t="s">
        <v>10</v>
      </c>
      <c r="E8" s="6"/>
      <c r="F8" s="325" t="s">
        <v>10</v>
      </c>
    </row>
    <row r="9" spans="1:9" ht="15" customHeight="1" x14ac:dyDescent="0.2">
      <c r="A9" s="98"/>
      <c r="B9" s="98"/>
      <c r="C9" s="98"/>
      <c r="D9" s="6"/>
      <c r="E9" s="6"/>
      <c r="F9" s="6"/>
    </row>
    <row r="10" spans="1:9" ht="15" customHeight="1" x14ac:dyDescent="0.2">
      <c r="A10" s="102" t="s">
        <v>232</v>
      </c>
      <c r="B10" s="98"/>
      <c r="C10" s="98"/>
      <c r="D10" s="55"/>
      <c r="E10" s="103"/>
      <c r="F10" s="55"/>
    </row>
    <row r="11" spans="1:9" ht="15" customHeight="1" x14ac:dyDescent="0.2">
      <c r="A11" s="98" t="s">
        <v>123</v>
      </c>
      <c r="B11" s="98"/>
      <c r="C11" s="98"/>
      <c r="D11" s="55">
        <f>PL!J35</f>
        <v>25104</v>
      </c>
      <c r="E11" s="103"/>
      <c r="F11" s="55">
        <f>PL!L35</f>
        <v>30674</v>
      </c>
    </row>
    <row r="12" spans="1:9" ht="15" customHeight="1" x14ac:dyDescent="0.2">
      <c r="A12" s="98"/>
      <c r="B12" s="98"/>
      <c r="C12" s="98"/>
      <c r="D12" s="3"/>
      <c r="F12" s="3"/>
    </row>
    <row r="13" spans="1:9" ht="15" customHeight="1" x14ac:dyDescent="0.2">
      <c r="A13" s="98" t="s">
        <v>233</v>
      </c>
      <c r="B13" s="98"/>
      <c r="C13" s="98"/>
      <c r="D13" s="23">
        <v>10596</v>
      </c>
      <c r="E13" s="98"/>
      <c r="F13" s="23">
        <v>11723</v>
      </c>
    </row>
    <row r="14" spans="1:9" ht="15" customHeight="1" x14ac:dyDescent="0.2">
      <c r="A14" s="98"/>
      <c r="B14" s="98"/>
      <c r="C14" s="98"/>
      <c r="D14" s="61"/>
      <c r="E14" s="98"/>
      <c r="F14" s="61"/>
    </row>
    <row r="15" spans="1:9" ht="15" customHeight="1" x14ac:dyDescent="0.2">
      <c r="A15" s="98" t="s">
        <v>234</v>
      </c>
      <c r="B15" s="98"/>
      <c r="C15" s="98"/>
      <c r="D15" s="70">
        <f>SUM(D11:D13)</f>
        <v>35700</v>
      </c>
      <c r="E15" s="98"/>
      <c r="F15" s="70">
        <f>SUM(F11:F13)</f>
        <v>42397</v>
      </c>
      <c r="G15" s="98"/>
    </row>
    <row r="16" spans="1:9" ht="15" customHeight="1" x14ac:dyDescent="0.2">
      <c r="A16" s="98"/>
      <c r="B16" s="98"/>
      <c r="C16" s="98"/>
      <c r="D16" s="70"/>
      <c r="E16" s="98"/>
      <c r="F16" s="70"/>
      <c r="G16" s="98"/>
    </row>
    <row r="17" spans="1:7" ht="15" customHeight="1" x14ac:dyDescent="0.2">
      <c r="A17" s="98" t="s">
        <v>235</v>
      </c>
      <c r="B17" s="98"/>
      <c r="C17" s="98"/>
      <c r="D17" s="55"/>
      <c r="E17" s="98"/>
      <c r="F17" s="55"/>
    </row>
    <row r="18" spans="1:7" ht="15" customHeight="1" x14ac:dyDescent="0.2">
      <c r="A18" s="98"/>
      <c r="B18" s="98" t="s">
        <v>41</v>
      </c>
      <c r="C18" s="98"/>
      <c r="D18" s="55">
        <v>-46619</v>
      </c>
      <c r="E18" s="98"/>
      <c r="F18" s="55">
        <v>151344</v>
      </c>
    </row>
    <row r="19" spans="1:7" ht="15" customHeight="1" x14ac:dyDescent="0.2">
      <c r="A19" s="98"/>
      <c r="B19" s="98" t="s">
        <v>141</v>
      </c>
      <c r="C19" s="98"/>
      <c r="D19" s="55">
        <v>-2481</v>
      </c>
      <c r="E19" s="98"/>
      <c r="F19" s="55">
        <v>-1914</v>
      </c>
      <c r="G19" s="98"/>
    </row>
    <row r="20" spans="1:7" ht="15" customHeight="1" x14ac:dyDescent="0.2">
      <c r="A20" s="98"/>
      <c r="B20" s="98" t="s">
        <v>115</v>
      </c>
      <c r="C20" s="98"/>
      <c r="D20" s="55"/>
      <c r="E20" s="98"/>
      <c r="F20" s="55"/>
      <c r="G20" s="98"/>
    </row>
    <row r="21" spans="1:7" ht="15" customHeight="1" x14ac:dyDescent="0.2">
      <c r="A21" s="98"/>
      <c r="B21" s="98" t="s">
        <v>193</v>
      </c>
      <c r="C21" s="98"/>
      <c r="D21" s="55">
        <v>658</v>
      </c>
      <c r="E21" s="98"/>
      <c r="F21" s="55">
        <v>1344</v>
      </c>
      <c r="G21" s="98"/>
    </row>
    <row r="22" spans="1:7" ht="15" customHeight="1" x14ac:dyDescent="0.2">
      <c r="A22" s="98"/>
      <c r="B22" s="98" t="s">
        <v>20</v>
      </c>
      <c r="C22" s="98"/>
      <c r="D22" s="55">
        <v>-8113</v>
      </c>
      <c r="E22" s="98"/>
      <c r="F22" s="55">
        <v>-9960</v>
      </c>
      <c r="G22" s="98"/>
    </row>
    <row r="23" spans="1:7" ht="15" hidden="1" customHeight="1" x14ac:dyDescent="0.2">
      <c r="A23" s="98"/>
      <c r="B23" s="98" t="s">
        <v>90</v>
      </c>
      <c r="C23" s="98"/>
      <c r="D23" s="55">
        <v>0</v>
      </c>
      <c r="E23" s="98"/>
      <c r="F23" s="55">
        <v>0</v>
      </c>
      <c r="G23" s="98"/>
    </row>
    <row r="24" spans="1:7" ht="15" customHeight="1" x14ac:dyDescent="0.2">
      <c r="A24" s="98"/>
      <c r="B24" s="98"/>
      <c r="C24" s="98"/>
      <c r="D24" s="61"/>
      <c r="E24" s="98"/>
      <c r="F24" s="61"/>
    </row>
    <row r="25" spans="1:7" ht="15" customHeight="1" x14ac:dyDescent="0.2">
      <c r="A25" s="102" t="s">
        <v>272</v>
      </c>
      <c r="B25" s="98"/>
      <c r="C25" s="98"/>
      <c r="D25" s="61">
        <f>SUM(D15:D23)</f>
        <v>-20855</v>
      </c>
      <c r="E25" s="98"/>
      <c r="F25" s="61">
        <f>SUM(F15:F23)</f>
        <v>183211</v>
      </c>
    </row>
    <row r="26" spans="1:7" ht="15" customHeight="1" x14ac:dyDescent="0.2">
      <c r="A26" s="98"/>
      <c r="B26" s="98"/>
      <c r="C26" s="98"/>
      <c r="D26" s="70"/>
      <c r="E26" s="98"/>
      <c r="F26" s="70"/>
    </row>
    <row r="27" spans="1:7" ht="15" customHeight="1" x14ac:dyDescent="0.2">
      <c r="A27" s="102" t="s">
        <v>238</v>
      </c>
      <c r="B27" s="98"/>
      <c r="C27" s="98"/>
      <c r="D27" s="55"/>
      <c r="E27" s="103"/>
      <c r="F27" s="55"/>
      <c r="G27" s="98"/>
    </row>
    <row r="28" spans="1:7" ht="15" customHeight="1" x14ac:dyDescent="0.2">
      <c r="A28" s="102"/>
      <c r="B28" s="110" t="s">
        <v>97</v>
      </c>
      <c r="C28" s="98"/>
      <c r="D28" s="55">
        <v>-6022</v>
      </c>
      <c r="E28" s="103"/>
      <c r="F28" s="55">
        <v>-4338</v>
      </c>
    </row>
    <row r="29" spans="1:7" ht="15" hidden="1" customHeight="1" x14ac:dyDescent="0.2">
      <c r="A29" s="102"/>
      <c r="B29" s="110" t="s">
        <v>112</v>
      </c>
      <c r="C29" s="98"/>
      <c r="D29" s="55">
        <v>0</v>
      </c>
      <c r="E29" s="103"/>
      <c r="F29" s="55">
        <v>0</v>
      </c>
    </row>
    <row r="30" spans="1:7" ht="15" hidden="1" customHeight="1" x14ac:dyDescent="0.2">
      <c r="A30" s="102"/>
      <c r="B30" s="110" t="s">
        <v>118</v>
      </c>
      <c r="C30" s="98"/>
      <c r="D30" s="55">
        <v>0</v>
      </c>
      <c r="E30" s="103"/>
      <c r="F30" s="55">
        <v>0</v>
      </c>
    </row>
    <row r="31" spans="1:7" ht="15" customHeight="1" x14ac:dyDescent="0.2">
      <c r="A31" s="102"/>
      <c r="B31" s="110" t="s">
        <v>154</v>
      </c>
      <c r="C31" s="98"/>
      <c r="D31" s="55">
        <v>0</v>
      </c>
      <c r="E31" s="103"/>
      <c r="F31" s="55">
        <v>116</v>
      </c>
    </row>
    <row r="32" spans="1:7" ht="15" customHeight="1" x14ac:dyDescent="0.2">
      <c r="A32" s="102"/>
      <c r="B32" s="110" t="s">
        <v>48</v>
      </c>
      <c r="C32" s="98"/>
      <c r="D32" s="55">
        <v>-16883</v>
      </c>
      <c r="E32" s="103"/>
      <c r="F32" s="55">
        <v>-9554</v>
      </c>
    </row>
    <row r="33" spans="1:9" ht="15" customHeight="1" x14ac:dyDescent="0.2">
      <c r="A33" s="102"/>
      <c r="B33" s="110" t="s">
        <v>105</v>
      </c>
      <c r="C33" s="98"/>
      <c r="D33" s="55">
        <v>2</v>
      </c>
      <c r="E33" s="103"/>
      <c r="F33" s="55">
        <v>0</v>
      </c>
    </row>
    <row r="34" spans="1:9" ht="15" hidden="1" customHeight="1" x14ac:dyDescent="0.2">
      <c r="A34" s="102"/>
      <c r="B34" s="110" t="s">
        <v>142</v>
      </c>
      <c r="C34" s="98"/>
      <c r="D34" s="55">
        <v>0</v>
      </c>
      <c r="E34" s="103"/>
      <c r="F34" s="55">
        <v>0</v>
      </c>
    </row>
    <row r="36" spans="1:9" ht="15" hidden="1" customHeight="1" x14ac:dyDescent="0.2">
      <c r="A36" s="102"/>
      <c r="B36" s="110" t="s">
        <v>98</v>
      </c>
      <c r="C36" s="98"/>
      <c r="D36" s="55">
        <v>0</v>
      </c>
      <c r="E36" s="103"/>
      <c r="F36" s="55">
        <v>0</v>
      </c>
    </row>
    <row r="37" spans="1:9" ht="15" customHeight="1" x14ac:dyDescent="0.2">
      <c r="A37" s="102" t="s">
        <v>270</v>
      </c>
      <c r="B37" s="98"/>
      <c r="C37" s="98"/>
      <c r="D37" s="111">
        <f>SUM(D28:D36)</f>
        <v>-22903</v>
      </c>
      <c r="E37" s="103"/>
      <c r="F37" s="111">
        <f>SUM(F28:F36)</f>
        <v>-13776</v>
      </c>
    </row>
    <row r="38" spans="1:9" ht="15" customHeight="1" x14ac:dyDescent="0.2">
      <c r="A38" s="102"/>
      <c r="B38" s="98"/>
      <c r="C38" s="98"/>
      <c r="D38" s="70"/>
      <c r="E38" s="103"/>
      <c r="F38" s="70"/>
    </row>
    <row r="39" spans="1:9" ht="15" customHeight="1" x14ac:dyDescent="0.2">
      <c r="A39" s="102" t="s">
        <v>237</v>
      </c>
      <c r="B39" s="98"/>
      <c r="C39" s="98"/>
      <c r="D39" s="55"/>
      <c r="E39" s="103"/>
      <c r="F39" s="55"/>
    </row>
    <row r="40" spans="1:9" s="190" customFormat="1" ht="15" customHeight="1" x14ac:dyDescent="0.2">
      <c r="B40" s="98" t="s">
        <v>120</v>
      </c>
      <c r="C40" s="98"/>
      <c r="D40" s="55">
        <v>-5725</v>
      </c>
      <c r="E40" s="98"/>
      <c r="F40" s="55">
        <v>-6</v>
      </c>
    </row>
    <row r="41" spans="1:9" ht="15" customHeight="1" x14ac:dyDescent="0.2">
      <c r="B41" s="98" t="s">
        <v>150</v>
      </c>
      <c r="C41" s="98"/>
      <c r="D41" s="55">
        <v>50000</v>
      </c>
      <c r="E41" s="98"/>
      <c r="F41" s="55">
        <v>0</v>
      </c>
    </row>
    <row r="42" spans="1:9" s="229" customFormat="1" ht="15" customHeight="1" x14ac:dyDescent="0.2">
      <c r="A42" s="2"/>
      <c r="B42" s="98" t="s">
        <v>227</v>
      </c>
      <c r="C42" s="98"/>
      <c r="D42" s="55">
        <v>11023</v>
      </c>
      <c r="E42" s="98"/>
      <c r="F42" s="55">
        <v>29169</v>
      </c>
    </row>
    <row r="43" spans="1:9" ht="15" customHeight="1" x14ac:dyDescent="0.2">
      <c r="A43" s="98"/>
      <c r="B43" s="98"/>
      <c r="C43" s="98"/>
      <c r="D43" s="61"/>
      <c r="E43" s="98"/>
      <c r="F43" s="61"/>
    </row>
    <row r="44" spans="1:9" ht="15" customHeight="1" x14ac:dyDescent="0.2">
      <c r="A44" s="102" t="s">
        <v>271</v>
      </c>
      <c r="B44" s="98"/>
      <c r="C44" s="98"/>
      <c r="D44" s="61">
        <f>SUM(D40:D42)</f>
        <v>55298</v>
      </c>
      <c r="E44" s="98"/>
      <c r="F44" s="61">
        <f>SUM(F40:F42)</f>
        <v>29163</v>
      </c>
    </row>
    <row r="45" spans="1:9" ht="15" customHeight="1" x14ac:dyDescent="0.2">
      <c r="A45" s="98"/>
      <c r="B45" s="98"/>
      <c r="C45" s="98"/>
      <c r="D45" s="55"/>
      <c r="E45" s="98"/>
      <c r="F45" s="55"/>
    </row>
    <row r="46" spans="1:9" ht="15" customHeight="1" x14ac:dyDescent="0.2">
      <c r="A46" s="102" t="s">
        <v>230</v>
      </c>
      <c r="B46" s="98"/>
      <c r="C46" s="98"/>
      <c r="D46" s="55">
        <f>+D25+D37+D44</f>
        <v>11540</v>
      </c>
      <c r="E46" s="98"/>
      <c r="F46" s="55">
        <f>+F25+F37+F44</f>
        <v>198598</v>
      </c>
      <c r="G46" s="98"/>
      <c r="H46" s="98"/>
      <c r="I46" s="98"/>
    </row>
    <row r="47" spans="1:9" ht="15" customHeight="1" x14ac:dyDescent="0.2">
      <c r="A47" s="102" t="s">
        <v>231</v>
      </c>
      <c r="B47" s="98"/>
      <c r="C47" s="98"/>
      <c r="D47" s="55">
        <v>166488</v>
      </c>
      <c r="E47" s="98"/>
      <c r="F47" s="55">
        <v>128930</v>
      </c>
    </row>
    <row r="48" spans="1:9" ht="15" customHeight="1" x14ac:dyDescent="0.2">
      <c r="A48" s="102"/>
      <c r="B48" s="102"/>
      <c r="C48" s="98"/>
      <c r="D48" s="55"/>
      <c r="E48" s="98"/>
      <c r="F48" s="55"/>
    </row>
    <row r="49" spans="1:7" ht="15" customHeight="1" thickBot="1" x14ac:dyDescent="0.25">
      <c r="A49" s="102" t="s">
        <v>312</v>
      </c>
      <c r="B49" s="102"/>
      <c r="C49" s="98"/>
      <c r="D49" s="112">
        <f>SUM(D46:D48)</f>
        <v>178028</v>
      </c>
      <c r="E49" s="98"/>
      <c r="F49" s="112">
        <f>SUM(F46:F48)</f>
        <v>327528</v>
      </c>
    </row>
    <row r="50" spans="1:7" ht="15" customHeight="1" x14ac:dyDescent="0.2">
      <c r="A50" s="98"/>
      <c r="B50" s="98"/>
      <c r="C50" s="98"/>
      <c r="D50" s="113"/>
      <c r="E50" s="98"/>
      <c r="F50" s="113"/>
    </row>
    <row r="51" spans="1:7" ht="15" customHeight="1" x14ac:dyDescent="0.2">
      <c r="A51" s="102" t="s">
        <v>236</v>
      </c>
      <c r="B51" s="98"/>
      <c r="C51" s="98"/>
      <c r="D51" s="113"/>
      <c r="E51" s="98"/>
      <c r="F51" s="113"/>
    </row>
    <row r="52" spans="1:7" ht="15" customHeight="1" x14ac:dyDescent="0.2">
      <c r="A52" s="98"/>
      <c r="B52" s="98" t="s">
        <v>121</v>
      </c>
      <c r="C52" s="98"/>
      <c r="D52" s="55">
        <f>108345+706</f>
        <v>109051</v>
      </c>
      <c r="E52" s="55"/>
      <c r="F52" s="55">
        <v>202985</v>
      </c>
    </row>
    <row r="53" spans="1:7" ht="15" customHeight="1" x14ac:dyDescent="0.2">
      <c r="A53" s="98"/>
      <c r="B53" s="98" t="s">
        <v>131</v>
      </c>
      <c r="C53" s="98"/>
      <c r="D53" s="55">
        <f>69683</f>
        <v>69683</v>
      </c>
      <c r="E53" s="55"/>
      <c r="F53" s="55">
        <v>126065</v>
      </c>
    </row>
    <row r="54" spans="1:7" ht="15" customHeight="1" x14ac:dyDescent="0.2">
      <c r="A54" s="98"/>
      <c r="B54" s="98"/>
      <c r="C54" s="98"/>
      <c r="D54" s="71">
        <f>SUM(D52:D53)</f>
        <v>178734</v>
      </c>
      <c r="E54" s="55"/>
      <c r="F54" s="71">
        <f>SUM(F52:F53)</f>
        <v>329050</v>
      </c>
    </row>
    <row r="55" spans="1:7" ht="15" customHeight="1" x14ac:dyDescent="0.2">
      <c r="A55" s="98"/>
      <c r="B55" s="98" t="s">
        <v>49</v>
      </c>
      <c r="C55" s="98"/>
      <c r="D55" s="55"/>
      <c r="E55" s="55"/>
      <c r="F55" s="55"/>
    </row>
    <row r="56" spans="1:7" ht="15" customHeight="1" x14ac:dyDescent="0.2">
      <c r="A56" s="98"/>
      <c r="B56" s="98" t="s">
        <v>122</v>
      </c>
      <c r="C56" s="98"/>
      <c r="D56" s="70">
        <v>-706</v>
      </c>
      <c r="E56" s="55"/>
      <c r="F56" s="70">
        <v>-1522</v>
      </c>
      <c r="G56" s="98"/>
    </row>
    <row r="57" spans="1:7" ht="15" customHeight="1" x14ac:dyDescent="0.2">
      <c r="A57" s="98"/>
      <c r="B57" s="98"/>
      <c r="C57" s="98"/>
      <c r="D57" s="61"/>
      <c r="E57" s="55"/>
      <c r="F57" s="61"/>
      <c r="G57" s="98"/>
    </row>
    <row r="58" spans="1:7" ht="15" customHeight="1" thickBot="1" x14ac:dyDescent="0.25">
      <c r="A58" s="98"/>
      <c r="B58" s="98"/>
      <c r="C58" s="98"/>
      <c r="D58" s="112">
        <f>SUM(D54:D56)</f>
        <v>178028</v>
      </c>
      <c r="E58" s="55"/>
      <c r="F58" s="112">
        <f>SUM(F54:F56)</f>
        <v>327528</v>
      </c>
      <c r="G58" s="98">
        <f>+D58-D49</f>
        <v>0</v>
      </c>
    </row>
    <row r="59" spans="1:7" ht="15" customHeight="1" x14ac:dyDescent="0.2">
      <c r="A59" s="102"/>
      <c r="C59" s="98"/>
      <c r="D59" s="197">
        <f>BS!C19-Cashflow!D54</f>
        <v>0</v>
      </c>
      <c r="E59" s="219"/>
      <c r="F59" s="218"/>
    </row>
    <row r="60" spans="1:7" ht="15" customHeight="1" x14ac:dyDescent="0.2">
      <c r="A60" s="102"/>
      <c r="C60" s="98"/>
      <c r="D60" s="197">
        <f>D49-D58</f>
        <v>0</v>
      </c>
      <c r="E60" s="198"/>
      <c r="F60" s="197">
        <f>F49-F58</f>
        <v>0</v>
      </c>
    </row>
    <row r="61" spans="1:7" ht="45" customHeight="1" x14ac:dyDescent="0.2">
      <c r="A61" s="360" t="s">
        <v>279</v>
      </c>
      <c r="B61" s="360"/>
      <c r="C61" s="360"/>
      <c r="D61" s="360"/>
      <c r="E61" s="360"/>
      <c r="F61" s="360"/>
      <c r="G61" s="98"/>
    </row>
    <row r="62" spans="1:7" ht="15" customHeight="1" x14ac:dyDescent="0.2">
      <c r="A62" s="59"/>
      <c r="B62" s="59"/>
      <c r="C62" s="59"/>
      <c r="D62" s="114">
        <f>+D49-D58</f>
        <v>0</v>
      </c>
      <c r="E62" s="59"/>
      <c r="F62" s="114">
        <f>+F49-F58</f>
        <v>0</v>
      </c>
      <c r="G62" s="98"/>
    </row>
    <row r="63" spans="1:7" ht="15" customHeight="1" x14ac:dyDescent="0.2">
      <c r="A63" s="59"/>
      <c r="B63" s="59"/>
      <c r="C63" s="59"/>
      <c r="D63" s="114">
        <f>D54-BS!C19</f>
        <v>0</v>
      </c>
      <c r="E63" s="59"/>
      <c r="F63" s="59"/>
    </row>
    <row r="64" spans="1:7" ht="15" customHeight="1" x14ac:dyDescent="0.2">
      <c r="A64" s="59"/>
      <c r="B64" s="59"/>
      <c r="C64" s="59"/>
      <c r="D64" s="59"/>
      <c r="E64" s="59"/>
      <c r="F64" s="59"/>
    </row>
  </sheetData>
  <mergeCells count="2">
    <mergeCell ref="A61:F61"/>
    <mergeCell ref="D5:F5"/>
  </mergeCells>
  <phoneticPr fontId="0" type="noConversion"/>
  <printOptions horizontalCentered="1"/>
  <pageMargins left="0.5" right="0.25" top="0.37" bottom="0.39" header="0.16" footer="0.14000000000000001"/>
  <pageSetup paperSize="9" scale="84" orientation="portrait" r:id="rId1"/>
  <headerFooter alignWithMargins="0">
    <oddHeader>&amp;C( &amp;P+3 )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3"/>
  <sheetViews>
    <sheetView showGridLines="0" tabSelected="1" view="pageBreakPreview" zoomScaleNormal="100" zoomScaleSheetLayoutView="100" workbookViewId="0">
      <selection activeCell="C17" sqref="C17:P17"/>
    </sheetView>
  </sheetViews>
  <sheetFormatPr defaultColWidth="9.140625" defaultRowHeight="14.45" customHeight="1" x14ac:dyDescent="0.2"/>
  <cols>
    <col min="1" max="1" width="4.140625" style="2" customWidth="1"/>
    <col min="2" max="2" width="5.42578125" style="2" customWidth="1"/>
    <col min="3" max="3" width="4.85546875" style="2" customWidth="1"/>
    <col min="4" max="4" width="29.5703125" style="2" customWidth="1"/>
    <col min="5" max="6" width="3.5703125" style="2" customWidth="1"/>
    <col min="7" max="7" width="1.7109375" style="2" customWidth="1"/>
    <col min="8" max="8" width="11.85546875" style="2" customWidth="1"/>
    <col min="9" max="9" width="1.42578125" style="2" customWidth="1"/>
    <col min="10" max="10" width="13.28515625" style="2" customWidth="1"/>
    <col min="11" max="11" width="1.42578125" style="2" customWidth="1"/>
    <col min="12" max="12" width="13" style="2" customWidth="1"/>
    <col min="13" max="13" width="1.7109375" style="2" customWidth="1"/>
    <col min="14" max="14" width="13.42578125" style="2" customWidth="1"/>
    <col min="15" max="15" width="1.28515625" style="2" customWidth="1"/>
    <col min="16" max="16" width="15.42578125" style="2" customWidth="1"/>
    <col min="17" max="17" width="1.5703125" style="2" customWidth="1"/>
    <col min="18" max="18" width="13.42578125" style="199" hidden="1" customWidth="1"/>
    <col min="19" max="19" width="11.85546875" style="2" bestFit="1" customWidth="1"/>
    <col min="20" max="20" width="9.140625" style="2"/>
    <col min="21" max="21" width="10.7109375" style="2" bestFit="1" customWidth="1"/>
    <col min="22" max="16384" width="9.140625" style="2"/>
  </cols>
  <sheetData>
    <row r="1" spans="1:16" ht="14.45" customHeight="1" x14ac:dyDescent="0.2">
      <c r="A1" s="1" t="s">
        <v>151</v>
      </c>
    </row>
    <row r="3" spans="1:16" ht="14.45" customHeight="1" x14ac:dyDescent="0.2">
      <c r="A3" s="3">
        <v>1</v>
      </c>
      <c r="B3" s="3"/>
      <c r="C3" s="390" t="s">
        <v>50</v>
      </c>
      <c r="D3" s="390"/>
      <c r="E3" s="390"/>
      <c r="F3" s="390"/>
      <c r="G3" s="390"/>
      <c r="H3" s="390"/>
      <c r="I3" s="390"/>
      <c r="J3" s="390"/>
      <c r="K3" s="390"/>
      <c r="L3" s="390"/>
      <c r="M3" s="390"/>
      <c r="N3" s="390"/>
      <c r="O3" s="390"/>
      <c r="P3" s="390"/>
    </row>
    <row r="4" spans="1:16" ht="14.45" customHeight="1" x14ac:dyDescent="0.2">
      <c r="A4" s="3"/>
      <c r="B4" s="3"/>
      <c r="C4" s="3"/>
      <c r="D4" s="3"/>
      <c r="E4" s="3"/>
    </row>
    <row r="5" spans="1:16" ht="17.25" customHeight="1" x14ac:dyDescent="0.2">
      <c r="C5" s="356" t="s">
        <v>168</v>
      </c>
      <c r="D5" s="356"/>
      <c r="E5" s="356"/>
      <c r="F5" s="356"/>
      <c r="G5" s="356"/>
      <c r="H5" s="356"/>
      <c r="I5" s="356"/>
      <c r="J5" s="356"/>
      <c r="K5" s="356"/>
      <c r="L5" s="356"/>
      <c r="M5" s="356"/>
      <c r="N5" s="356"/>
      <c r="O5" s="356"/>
      <c r="P5" s="356"/>
    </row>
    <row r="6" spans="1:16" ht="14.45" customHeight="1" x14ac:dyDescent="0.2">
      <c r="C6" s="4"/>
      <c r="D6" s="4"/>
      <c r="E6" s="4"/>
      <c r="F6" s="4"/>
      <c r="G6" s="4"/>
      <c r="H6" s="4"/>
      <c r="I6" s="4"/>
      <c r="J6" s="4"/>
      <c r="K6" s="4"/>
      <c r="L6" s="4"/>
      <c r="M6" s="4"/>
      <c r="N6" s="4"/>
      <c r="O6" s="4"/>
      <c r="P6" s="4"/>
    </row>
    <row r="7" spans="1:16" ht="36" customHeight="1" x14ac:dyDescent="0.2">
      <c r="C7" s="356" t="s">
        <v>194</v>
      </c>
      <c r="D7" s="356"/>
      <c r="E7" s="356"/>
      <c r="F7" s="356"/>
      <c r="G7" s="356"/>
      <c r="H7" s="356"/>
      <c r="I7" s="356"/>
      <c r="J7" s="356"/>
      <c r="K7" s="356"/>
      <c r="L7" s="356"/>
      <c r="M7" s="356"/>
      <c r="N7" s="356"/>
      <c r="O7" s="356"/>
      <c r="P7" s="356"/>
    </row>
    <row r="8" spans="1:16" ht="9" customHeight="1" x14ac:dyDescent="0.2">
      <c r="C8" s="73"/>
      <c r="D8" s="73"/>
      <c r="E8" s="73"/>
      <c r="F8" s="73"/>
      <c r="G8" s="73"/>
      <c r="H8" s="73"/>
      <c r="I8" s="73"/>
      <c r="J8" s="73"/>
      <c r="K8" s="73"/>
      <c r="L8" s="73"/>
      <c r="M8" s="73"/>
      <c r="N8" s="73"/>
      <c r="O8" s="73"/>
      <c r="P8" s="73"/>
    </row>
    <row r="9" spans="1:16" ht="63" customHeight="1" x14ac:dyDescent="0.2">
      <c r="C9" s="356" t="s">
        <v>313</v>
      </c>
      <c r="D9" s="356"/>
      <c r="E9" s="356"/>
      <c r="F9" s="356"/>
      <c r="G9" s="356"/>
      <c r="H9" s="356"/>
      <c r="I9" s="356"/>
      <c r="J9" s="356"/>
      <c r="K9" s="356"/>
      <c r="L9" s="356"/>
      <c r="M9" s="356"/>
      <c r="N9" s="356"/>
      <c r="O9" s="356"/>
      <c r="P9" s="356"/>
    </row>
    <row r="10" spans="1:16" ht="10.5" customHeight="1" x14ac:dyDescent="0.2">
      <c r="C10" s="4"/>
      <c r="D10" s="4"/>
      <c r="E10" s="4"/>
      <c r="F10" s="4"/>
      <c r="G10" s="4"/>
      <c r="H10" s="4"/>
      <c r="I10" s="4"/>
      <c r="J10" s="4"/>
      <c r="K10" s="4"/>
      <c r="L10" s="4"/>
      <c r="M10" s="4"/>
      <c r="N10" s="4"/>
      <c r="O10" s="4"/>
      <c r="P10" s="4"/>
    </row>
    <row r="11" spans="1:16" ht="12" customHeight="1" x14ac:dyDescent="0.2">
      <c r="A11" s="3">
        <v>2</v>
      </c>
      <c r="B11" s="3"/>
      <c r="C11" s="3" t="s">
        <v>152</v>
      </c>
      <c r="D11" s="3"/>
      <c r="E11" s="3"/>
      <c r="K11" s="4"/>
      <c r="L11" s="4"/>
      <c r="M11" s="4"/>
      <c r="N11" s="4"/>
      <c r="O11" s="4"/>
      <c r="P11" s="4"/>
    </row>
    <row r="12" spans="1:16" ht="12" customHeight="1" x14ac:dyDescent="0.2">
      <c r="A12" s="3"/>
      <c r="B12" s="3"/>
      <c r="C12" s="392"/>
      <c r="D12" s="392"/>
      <c r="E12" s="392"/>
      <c r="F12" s="392"/>
      <c r="G12" s="392"/>
      <c r="H12" s="392"/>
      <c r="I12" s="392"/>
      <c r="J12" s="392"/>
      <c r="K12" s="392"/>
      <c r="L12" s="392"/>
      <c r="M12" s="392"/>
      <c r="N12" s="392"/>
      <c r="O12" s="392"/>
      <c r="P12" s="392"/>
    </row>
    <row r="13" spans="1:16" ht="30" customHeight="1" x14ac:dyDescent="0.2">
      <c r="A13" s="3"/>
      <c r="B13" s="3"/>
      <c r="C13" s="381" t="s">
        <v>306</v>
      </c>
      <c r="D13" s="391"/>
      <c r="E13" s="391"/>
      <c r="F13" s="391"/>
      <c r="G13" s="391"/>
      <c r="H13" s="391"/>
      <c r="I13" s="391"/>
      <c r="J13" s="391"/>
      <c r="K13" s="391"/>
      <c r="L13" s="391"/>
      <c r="M13" s="391"/>
      <c r="N13" s="391"/>
      <c r="O13" s="391"/>
      <c r="P13" s="391"/>
    </row>
    <row r="14" spans="1:16" ht="6.75" customHeight="1" x14ac:dyDescent="0.2">
      <c r="A14" s="3"/>
      <c r="B14" s="3"/>
      <c r="C14" s="336"/>
      <c r="D14" s="337"/>
      <c r="E14" s="337"/>
      <c r="F14" s="337"/>
      <c r="G14" s="337"/>
      <c r="H14" s="337"/>
      <c r="I14" s="337"/>
      <c r="J14" s="337"/>
      <c r="K14" s="337"/>
      <c r="L14" s="337"/>
      <c r="M14" s="337"/>
      <c r="N14" s="337"/>
      <c r="O14" s="337"/>
      <c r="P14" s="337"/>
    </row>
    <row r="15" spans="1:16" ht="46.5" customHeight="1" x14ac:dyDescent="0.2">
      <c r="A15" s="3"/>
      <c r="B15" s="3"/>
      <c r="C15" s="381" t="s">
        <v>323</v>
      </c>
      <c r="D15" s="382"/>
      <c r="E15" s="382"/>
      <c r="F15" s="382"/>
      <c r="G15" s="382"/>
      <c r="H15" s="382"/>
      <c r="I15" s="382"/>
      <c r="J15" s="382"/>
      <c r="K15" s="382"/>
      <c r="L15" s="382"/>
      <c r="M15" s="382"/>
      <c r="N15" s="382"/>
      <c r="O15" s="382"/>
      <c r="P15" s="382"/>
    </row>
    <row r="16" spans="1:16" ht="12.75" customHeight="1" x14ac:dyDescent="0.2">
      <c r="A16" s="3"/>
      <c r="B16" s="3"/>
      <c r="C16" s="336"/>
      <c r="D16" s="337"/>
      <c r="E16" s="337"/>
      <c r="F16" s="337"/>
      <c r="G16" s="337"/>
      <c r="H16" s="337"/>
      <c r="I16" s="337"/>
      <c r="J16" s="337"/>
      <c r="K16" s="337"/>
      <c r="L16" s="337"/>
      <c r="M16" s="337"/>
      <c r="N16" s="337"/>
      <c r="O16" s="337"/>
      <c r="P16" s="337"/>
    </row>
    <row r="17" spans="1:33" ht="45" customHeight="1" x14ac:dyDescent="0.2">
      <c r="A17" s="3"/>
      <c r="B17" s="3"/>
      <c r="C17" s="381" t="s">
        <v>324</v>
      </c>
      <c r="D17" s="382"/>
      <c r="E17" s="382"/>
      <c r="F17" s="382"/>
      <c r="G17" s="382"/>
      <c r="H17" s="382"/>
      <c r="I17" s="382"/>
      <c r="J17" s="382"/>
      <c r="K17" s="382"/>
      <c r="L17" s="382"/>
      <c r="M17" s="382"/>
      <c r="N17" s="382"/>
      <c r="O17" s="382"/>
      <c r="P17" s="382"/>
    </row>
    <row r="18" spans="1:33" ht="18.75" customHeight="1" x14ac:dyDescent="0.2">
      <c r="A18" s="3"/>
      <c r="B18" s="3"/>
      <c r="C18" s="334"/>
      <c r="D18" s="335"/>
      <c r="E18" s="335"/>
      <c r="F18" s="335"/>
      <c r="G18" s="335"/>
      <c r="H18" s="335"/>
      <c r="I18" s="335"/>
      <c r="J18" s="335"/>
      <c r="K18" s="335"/>
      <c r="L18" s="335"/>
      <c r="M18" s="335"/>
      <c r="N18" s="335"/>
      <c r="O18" s="335"/>
      <c r="P18" s="335"/>
    </row>
    <row r="19" spans="1:33" ht="14.45" customHeight="1" x14ac:dyDescent="0.2">
      <c r="A19" s="3">
        <v>3</v>
      </c>
      <c r="B19" s="3"/>
      <c r="C19" s="3" t="s">
        <v>95</v>
      </c>
      <c r="D19" s="3"/>
      <c r="E19" s="3"/>
      <c r="L19" s="82"/>
      <c r="R19" s="200"/>
    </row>
    <row r="20" spans="1:33" ht="14.45" customHeight="1" x14ac:dyDescent="0.2">
      <c r="A20" s="3"/>
      <c r="B20" s="3"/>
      <c r="C20" s="4"/>
      <c r="D20" s="4"/>
      <c r="E20" s="4"/>
      <c r="H20" s="344"/>
      <c r="I20" s="344"/>
      <c r="J20" s="344"/>
      <c r="L20" s="344"/>
      <c r="M20" s="344"/>
      <c r="N20" s="344"/>
    </row>
    <row r="21" spans="1:33" ht="30" customHeight="1" x14ac:dyDescent="0.2">
      <c r="A21" s="3"/>
      <c r="B21" s="3"/>
      <c r="C21" s="356" t="s">
        <v>249</v>
      </c>
      <c r="D21" s="356"/>
      <c r="E21" s="356"/>
      <c r="F21" s="356"/>
      <c r="G21" s="356"/>
      <c r="H21" s="356"/>
      <c r="I21" s="356"/>
      <c r="J21" s="356"/>
      <c r="K21" s="356"/>
      <c r="L21" s="356"/>
      <c r="M21" s="356"/>
      <c r="N21" s="356"/>
      <c r="O21" s="356"/>
      <c r="P21" s="356"/>
    </row>
    <row r="22" spans="1:33" ht="14.45" customHeight="1" x14ac:dyDescent="0.2">
      <c r="A22" s="3"/>
      <c r="B22" s="3"/>
      <c r="C22" s="4"/>
      <c r="D22" s="4"/>
      <c r="E22" s="4"/>
      <c r="H22" s="7"/>
      <c r="I22" s="7"/>
      <c r="J22" s="8"/>
      <c r="L22" s="7"/>
      <c r="M22" s="7"/>
      <c r="N22" s="7"/>
    </row>
    <row r="23" spans="1:33" ht="14.45" customHeight="1" x14ac:dyDescent="0.2">
      <c r="A23" s="3">
        <v>4</v>
      </c>
      <c r="B23" s="3"/>
      <c r="C23" s="3" t="s">
        <v>23</v>
      </c>
      <c r="D23" s="3"/>
      <c r="E23" s="3"/>
      <c r="R23" s="200"/>
    </row>
    <row r="24" spans="1:33" ht="14.45" customHeight="1" x14ac:dyDescent="0.2">
      <c r="A24" s="3"/>
      <c r="B24" s="3"/>
      <c r="C24" s="3"/>
      <c r="D24" s="3"/>
      <c r="E24" s="3"/>
    </row>
    <row r="25" spans="1:33" ht="30" customHeight="1" x14ac:dyDescent="0.2">
      <c r="A25" s="3"/>
      <c r="B25" s="3"/>
      <c r="C25" s="356" t="s">
        <v>103</v>
      </c>
      <c r="D25" s="356"/>
      <c r="E25" s="356"/>
      <c r="F25" s="356"/>
      <c r="G25" s="356"/>
      <c r="H25" s="356"/>
      <c r="I25" s="356"/>
      <c r="J25" s="356"/>
      <c r="K25" s="356"/>
      <c r="L25" s="356"/>
      <c r="M25" s="356"/>
      <c r="N25" s="356"/>
      <c r="O25" s="356"/>
      <c r="P25" s="356"/>
    </row>
    <row r="26" spans="1:33" ht="14.45" customHeight="1" x14ac:dyDescent="0.2">
      <c r="A26" s="3"/>
      <c r="B26" s="3"/>
      <c r="C26" s="9"/>
      <c r="D26" s="9"/>
      <c r="E26" s="9"/>
      <c r="F26" s="9"/>
      <c r="G26" s="9"/>
      <c r="H26" s="9"/>
      <c r="I26" s="9"/>
      <c r="J26" s="9"/>
      <c r="K26" s="9"/>
      <c r="L26" s="9"/>
      <c r="M26" s="9"/>
      <c r="N26" s="9"/>
      <c r="O26" s="9"/>
      <c r="P26" s="9"/>
    </row>
    <row r="27" spans="1:33" ht="14.45" customHeight="1" x14ac:dyDescent="0.2">
      <c r="A27" s="3">
        <v>5</v>
      </c>
      <c r="C27" s="371" t="s">
        <v>201</v>
      </c>
      <c r="D27" s="371"/>
      <c r="E27" s="371"/>
      <c r="F27" s="371"/>
      <c r="G27" s="371"/>
      <c r="H27" s="371"/>
      <c r="I27" s="371"/>
      <c r="J27" s="371"/>
      <c r="K27" s="371"/>
      <c r="L27" s="371"/>
      <c r="M27" s="371"/>
      <c r="N27" s="371"/>
      <c r="O27" s="371"/>
      <c r="P27" s="371"/>
    </row>
    <row r="28" spans="1:33" ht="9" customHeight="1" x14ac:dyDescent="0.2">
      <c r="C28" s="4"/>
      <c r="D28" s="4"/>
      <c r="E28" s="4"/>
      <c r="F28" s="4"/>
      <c r="G28" s="4"/>
      <c r="H28" s="4"/>
      <c r="I28" s="4"/>
      <c r="J28" s="4"/>
      <c r="K28" s="4"/>
      <c r="L28" s="4"/>
      <c r="M28" s="4"/>
      <c r="N28" s="4"/>
    </row>
    <row r="29" spans="1:33" ht="20.25" customHeight="1" x14ac:dyDescent="0.2">
      <c r="C29" s="356" t="s">
        <v>173</v>
      </c>
      <c r="D29" s="356"/>
      <c r="E29" s="356"/>
      <c r="F29" s="356"/>
      <c r="G29" s="356"/>
      <c r="H29" s="356"/>
      <c r="I29" s="356"/>
      <c r="J29" s="356"/>
      <c r="K29" s="356"/>
      <c r="L29" s="356"/>
      <c r="M29" s="356"/>
      <c r="N29" s="356"/>
      <c r="O29" s="356"/>
      <c r="P29" s="356"/>
      <c r="R29" s="356"/>
      <c r="S29" s="383"/>
      <c r="T29" s="383"/>
      <c r="U29" s="383"/>
      <c r="V29" s="383"/>
      <c r="W29" s="383"/>
      <c r="X29" s="383"/>
      <c r="Y29" s="383"/>
      <c r="Z29" s="383"/>
      <c r="AA29" s="383"/>
      <c r="AB29" s="383"/>
      <c r="AC29" s="383"/>
      <c r="AD29" s="383"/>
      <c r="AE29" s="383"/>
      <c r="AF29" s="383"/>
      <c r="AG29" s="383"/>
    </row>
    <row r="30" spans="1:33" ht="9.75" customHeight="1" x14ac:dyDescent="0.2">
      <c r="C30" s="10"/>
      <c r="D30" s="59"/>
      <c r="E30" s="59"/>
      <c r="F30" s="59"/>
      <c r="G30" s="59"/>
      <c r="H30" s="59"/>
      <c r="I30" s="59"/>
      <c r="J30" s="59"/>
      <c r="K30" s="59"/>
      <c r="L30" s="59"/>
      <c r="M30" s="59"/>
      <c r="N30" s="59"/>
      <c r="O30" s="59"/>
      <c r="P30" s="59"/>
      <c r="Q30" s="59"/>
      <c r="R30" s="201"/>
    </row>
    <row r="31" spans="1:33" ht="22.5" customHeight="1" x14ac:dyDescent="0.2">
      <c r="A31" s="60">
        <v>6</v>
      </c>
      <c r="C31" s="360" t="s">
        <v>34</v>
      </c>
      <c r="D31" s="360"/>
      <c r="E31" s="360"/>
      <c r="F31" s="360"/>
      <c r="G31" s="360"/>
      <c r="H31" s="360"/>
      <c r="I31" s="360"/>
      <c r="J31" s="360"/>
      <c r="K31" s="360"/>
      <c r="L31" s="360"/>
      <c r="M31" s="360"/>
      <c r="N31" s="360"/>
      <c r="O31" s="360"/>
      <c r="P31" s="360"/>
      <c r="Q31" s="59"/>
      <c r="R31" s="201"/>
    </row>
    <row r="32" spans="1:33" ht="5.25" customHeight="1" x14ac:dyDescent="0.2">
      <c r="A32" s="3"/>
      <c r="C32" s="11"/>
      <c r="D32" s="94"/>
      <c r="E32" s="94"/>
      <c r="F32" s="94"/>
      <c r="G32" s="94"/>
      <c r="H32" s="94"/>
      <c r="I32" s="94"/>
      <c r="J32" s="94"/>
      <c r="K32" s="94"/>
      <c r="L32" s="94"/>
      <c r="M32" s="94"/>
      <c r="N32" s="94"/>
      <c r="O32" s="59"/>
      <c r="P32" s="59"/>
      <c r="Q32" s="59"/>
      <c r="R32" s="201"/>
    </row>
    <row r="33" spans="1:35" ht="14.45" customHeight="1" x14ac:dyDescent="0.2">
      <c r="C33" s="356" t="s">
        <v>140</v>
      </c>
      <c r="D33" s="356"/>
      <c r="E33" s="356"/>
      <c r="F33" s="356"/>
      <c r="G33" s="356"/>
      <c r="H33" s="356"/>
      <c r="I33" s="356"/>
      <c r="J33" s="356"/>
      <c r="K33" s="356"/>
      <c r="L33" s="356"/>
      <c r="M33" s="356"/>
      <c r="N33" s="356"/>
      <c r="O33" s="356"/>
      <c r="P33" s="356"/>
      <c r="Q33" s="59"/>
      <c r="R33" s="201"/>
    </row>
    <row r="34" spans="1:35" ht="14.45" customHeight="1" x14ac:dyDescent="0.2">
      <c r="C34" s="4"/>
      <c r="D34" s="4"/>
      <c r="E34" s="4"/>
      <c r="F34" s="4"/>
      <c r="G34" s="4"/>
      <c r="H34" s="4"/>
      <c r="I34" s="4"/>
      <c r="J34" s="4"/>
      <c r="K34" s="4"/>
      <c r="L34" s="4"/>
      <c r="M34" s="4"/>
      <c r="N34" s="4"/>
      <c r="O34" s="4"/>
      <c r="P34" s="4"/>
      <c r="Q34" s="59"/>
      <c r="R34" s="201"/>
    </row>
    <row r="35" spans="1:35" ht="14.45" customHeight="1" x14ac:dyDescent="0.2">
      <c r="A35" s="3">
        <v>7</v>
      </c>
      <c r="B35" s="3"/>
      <c r="C35" s="3" t="s">
        <v>33</v>
      </c>
      <c r="D35" s="3"/>
      <c r="E35" s="3"/>
      <c r="R35" s="356"/>
      <c r="S35" s="386"/>
      <c r="T35" s="386"/>
      <c r="U35" s="386"/>
      <c r="V35" s="386"/>
      <c r="W35" s="386"/>
      <c r="X35" s="386"/>
      <c r="Y35" s="386"/>
      <c r="Z35" s="386"/>
      <c r="AA35" s="386"/>
      <c r="AB35" s="386"/>
      <c r="AC35" s="386"/>
      <c r="AD35" s="386"/>
      <c r="AE35" s="386"/>
      <c r="AF35" s="386"/>
      <c r="AG35" s="386"/>
    </row>
    <row r="36" spans="1:35" ht="14.45" customHeight="1" x14ac:dyDescent="0.2">
      <c r="A36" s="3"/>
      <c r="B36" s="3"/>
      <c r="C36" s="3"/>
      <c r="D36" s="3"/>
      <c r="E36" s="3"/>
    </row>
    <row r="37" spans="1:35" ht="26.25" customHeight="1" x14ac:dyDescent="0.2">
      <c r="A37" s="3"/>
      <c r="B37" s="3"/>
      <c r="C37" s="262" t="s">
        <v>146</v>
      </c>
      <c r="D37" s="383" t="s">
        <v>298</v>
      </c>
      <c r="E37" s="384"/>
      <c r="F37" s="384"/>
      <c r="G37" s="384"/>
      <c r="H37" s="384"/>
      <c r="I37" s="384"/>
      <c r="J37" s="384"/>
      <c r="K37" s="384"/>
      <c r="L37" s="384"/>
      <c r="M37" s="384"/>
      <c r="N37" s="384"/>
      <c r="O37" s="384"/>
      <c r="P37" s="384"/>
    </row>
    <row r="38" spans="1:35" ht="14.45" customHeight="1" x14ac:dyDescent="0.2">
      <c r="A38" s="3"/>
      <c r="B38" s="3"/>
      <c r="C38" s="3"/>
      <c r="D38" s="3"/>
      <c r="E38" s="3"/>
    </row>
    <row r="39" spans="1:35" ht="29.25" customHeight="1" x14ac:dyDescent="0.2">
      <c r="A39" s="3"/>
      <c r="B39" s="3"/>
      <c r="C39" s="262" t="s">
        <v>147</v>
      </c>
      <c r="D39" s="356" t="s">
        <v>314</v>
      </c>
      <c r="E39" s="363"/>
      <c r="F39" s="363"/>
      <c r="G39" s="363"/>
      <c r="H39" s="363"/>
      <c r="I39" s="363"/>
      <c r="J39" s="363"/>
      <c r="K39" s="363"/>
      <c r="L39" s="363"/>
      <c r="M39" s="363"/>
      <c r="N39" s="363"/>
      <c r="O39" s="363"/>
      <c r="P39" s="363"/>
      <c r="Q39" s="14"/>
    </row>
    <row r="40" spans="1:35" ht="14.45" customHeight="1" x14ac:dyDescent="0.2">
      <c r="A40" s="3"/>
      <c r="B40" s="3"/>
      <c r="C40" s="263"/>
      <c r="D40" s="266"/>
      <c r="E40" s="266"/>
      <c r="F40" s="266"/>
      <c r="G40" s="266"/>
      <c r="H40" s="266"/>
      <c r="I40" s="266"/>
      <c r="J40" s="266"/>
      <c r="K40" s="266"/>
      <c r="L40" s="236"/>
      <c r="M40" s="236"/>
      <c r="N40" s="236"/>
      <c r="O40" s="236"/>
      <c r="P40" s="236"/>
      <c r="Q40" s="14"/>
    </row>
    <row r="41" spans="1:35" ht="18.75" customHeight="1" x14ac:dyDescent="0.2">
      <c r="A41" s="3"/>
      <c r="B41" s="3"/>
      <c r="D41" s="265" t="s">
        <v>186</v>
      </c>
      <c r="E41" s="265"/>
      <c r="F41" s="265"/>
      <c r="G41" s="265"/>
      <c r="I41" s="254">
        <v>1.52</v>
      </c>
      <c r="J41" s="254">
        <v>1.52</v>
      </c>
      <c r="K41" s="266"/>
      <c r="L41" s="254">
        <v>1.74</v>
      </c>
      <c r="M41" s="236"/>
      <c r="N41" s="236"/>
      <c r="O41" s="236"/>
      <c r="P41" s="236"/>
      <c r="Q41" s="14"/>
    </row>
    <row r="42" spans="1:35" ht="14.45" customHeight="1" x14ac:dyDescent="0.2">
      <c r="A42" s="3"/>
      <c r="B42" s="3"/>
      <c r="D42" s="323" t="s">
        <v>187</v>
      </c>
      <c r="E42" s="324"/>
      <c r="F42" s="324"/>
      <c r="G42" s="324"/>
      <c r="I42" s="256"/>
      <c r="J42" s="255">
        <v>2469</v>
      </c>
      <c r="K42" s="236"/>
      <c r="L42" s="273">
        <v>4178</v>
      </c>
      <c r="M42" s="236"/>
      <c r="N42" s="236"/>
      <c r="O42" s="236"/>
      <c r="P42" s="236"/>
      <c r="Q42" s="14"/>
    </row>
    <row r="43" spans="1:35" ht="14.45" customHeight="1" x14ac:dyDescent="0.2">
      <c r="A43" s="3"/>
      <c r="B43" s="3"/>
      <c r="D43" s="323"/>
      <c r="E43" s="324"/>
      <c r="F43" s="324"/>
      <c r="G43" s="324"/>
      <c r="I43" s="256"/>
      <c r="J43" s="255"/>
      <c r="K43" s="266"/>
      <c r="L43" s="273"/>
      <c r="M43" s="266"/>
      <c r="N43" s="266"/>
      <c r="O43" s="266"/>
      <c r="P43" s="266"/>
      <c r="Q43" s="266"/>
    </row>
    <row r="44" spans="1:35" ht="29.25" customHeight="1" x14ac:dyDescent="0.2">
      <c r="C44" s="394" t="s">
        <v>299</v>
      </c>
      <c r="D44" s="395"/>
      <c r="E44" s="395"/>
      <c r="F44" s="395"/>
      <c r="G44" s="395"/>
      <c r="H44" s="395"/>
      <c r="I44" s="395"/>
      <c r="J44" s="395"/>
      <c r="K44" s="395"/>
      <c r="L44" s="395"/>
      <c r="M44" s="395"/>
      <c r="N44" s="395"/>
      <c r="O44" s="395"/>
      <c r="P44" s="395"/>
      <c r="R44" s="202"/>
      <c r="S44" s="12"/>
      <c r="T44" s="12"/>
      <c r="U44" s="12"/>
      <c r="V44" s="13"/>
      <c r="W44" s="13"/>
      <c r="Z44" s="344"/>
      <c r="AA44" s="344"/>
      <c r="AB44" s="344"/>
      <c r="AD44" s="393"/>
      <c r="AE44" s="393"/>
      <c r="AF44" s="393"/>
      <c r="AG44" s="383"/>
    </row>
    <row r="45" spans="1:35" ht="18" customHeight="1" x14ac:dyDescent="0.2">
      <c r="C45" s="268"/>
      <c r="D45" s="270"/>
      <c r="E45" s="270"/>
      <c r="F45" s="270"/>
      <c r="G45" s="270"/>
      <c r="H45" s="270"/>
      <c r="I45" s="270"/>
      <c r="J45" s="270"/>
      <c r="K45" s="270"/>
      <c r="L45" s="270"/>
      <c r="M45" s="270"/>
      <c r="N45" s="270"/>
      <c r="O45" s="270"/>
      <c r="P45" s="270"/>
      <c r="R45" s="202"/>
      <c r="S45" s="262"/>
      <c r="T45" s="262"/>
      <c r="U45" s="262"/>
      <c r="V45" s="13"/>
      <c r="W45" s="13"/>
      <c r="Z45" s="264"/>
      <c r="AA45" s="264"/>
      <c r="AB45" s="264"/>
      <c r="AD45" s="269"/>
      <c r="AE45" s="269"/>
      <c r="AF45" s="269"/>
      <c r="AG45" s="267"/>
    </row>
    <row r="46" spans="1:35" ht="14.45" customHeight="1" x14ac:dyDescent="0.2">
      <c r="A46" s="3">
        <v>8</v>
      </c>
      <c r="C46" s="360" t="s">
        <v>215</v>
      </c>
      <c r="D46" s="386"/>
      <c r="E46" s="386"/>
      <c r="F46" s="386"/>
      <c r="G46" s="14"/>
      <c r="H46" s="14"/>
      <c r="I46" s="14"/>
      <c r="J46" s="14"/>
      <c r="K46" s="14"/>
      <c r="L46" s="14"/>
      <c r="M46" s="14"/>
      <c r="N46" s="14"/>
      <c r="O46" s="14"/>
      <c r="P46" s="14"/>
      <c r="R46" s="356"/>
      <c r="S46" s="356"/>
      <c r="T46" s="356"/>
      <c r="U46" s="356"/>
      <c r="V46" s="356"/>
      <c r="W46" s="356"/>
      <c r="X46" s="356"/>
      <c r="Y46" s="356"/>
      <c r="Z46" s="356"/>
      <c r="AA46" s="356"/>
      <c r="AB46" s="356"/>
      <c r="AC46" s="356"/>
      <c r="AD46" s="356"/>
      <c r="AE46" s="356"/>
      <c r="AF46" s="356"/>
      <c r="AG46" s="356"/>
      <c r="AH46" s="356"/>
      <c r="AI46" s="356"/>
    </row>
    <row r="47" spans="1:35" ht="14.45" customHeight="1" x14ac:dyDescent="0.2">
      <c r="A47" s="3"/>
      <c r="C47" s="11"/>
      <c r="D47" s="14"/>
      <c r="E47" s="14"/>
      <c r="F47" s="14"/>
      <c r="G47" s="14"/>
      <c r="H47" s="14"/>
      <c r="I47" s="14"/>
      <c r="J47" s="14"/>
      <c r="K47" s="14"/>
      <c r="L47" s="14"/>
      <c r="M47" s="14"/>
      <c r="N47" s="14"/>
      <c r="O47" s="14"/>
      <c r="P47" s="14"/>
      <c r="R47" s="202"/>
      <c r="S47" s="12"/>
      <c r="T47" s="12"/>
      <c r="U47" s="12"/>
      <c r="V47" s="13"/>
      <c r="W47" s="13"/>
      <c r="Z47" s="6"/>
      <c r="AA47" s="6"/>
      <c r="AB47" s="6"/>
      <c r="AD47" s="27"/>
      <c r="AE47" s="27"/>
      <c r="AF47" s="27"/>
      <c r="AG47" s="59"/>
    </row>
    <row r="48" spans="1:35" ht="22.5" customHeight="1" x14ac:dyDescent="0.2">
      <c r="A48" s="3"/>
      <c r="C48" s="356" t="s">
        <v>280</v>
      </c>
      <c r="D48" s="356"/>
      <c r="E48" s="356"/>
      <c r="F48" s="356"/>
      <c r="G48" s="356"/>
      <c r="H48" s="356"/>
      <c r="I48" s="356"/>
      <c r="J48" s="356"/>
      <c r="K48" s="356"/>
      <c r="L48" s="356"/>
      <c r="M48" s="356"/>
      <c r="N48" s="356"/>
      <c r="O48" s="356"/>
      <c r="P48" s="356"/>
      <c r="R48" s="202"/>
      <c r="S48" s="12"/>
      <c r="T48" s="12"/>
      <c r="U48" s="12"/>
      <c r="V48" s="13"/>
      <c r="W48" s="13"/>
      <c r="Z48" s="6"/>
      <c r="AA48" s="6"/>
      <c r="AB48" s="6"/>
      <c r="AD48" s="27"/>
      <c r="AE48" s="27"/>
      <c r="AF48" s="27"/>
      <c r="AG48" s="59"/>
    </row>
    <row r="49" spans="1:18" ht="14.45" customHeight="1" x14ac:dyDescent="0.2">
      <c r="C49" s="4"/>
      <c r="D49" s="4"/>
      <c r="E49" s="4"/>
      <c r="F49" s="4"/>
      <c r="G49" s="4"/>
      <c r="H49" s="4"/>
      <c r="I49" s="4"/>
      <c r="J49" s="4"/>
      <c r="K49" s="4"/>
      <c r="L49" s="4"/>
      <c r="M49" s="4"/>
      <c r="N49" s="4"/>
      <c r="O49" s="4"/>
      <c r="P49" s="4"/>
    </row>
    <row r="50" spans="1:18" ht="14.45" customHeight="1" x14ac:dyDescent="0.2">
      <c r="A50" s="3">
        <v>9</v>
      </c>
      <c r="B50" s="3"/>
      <c r="C50" s="15" t="s">
        <v>6</v>
      </c>
      <c r="D50" s="15"/>
      <c r="E50" s="15"/>
      <c r="F50" s="16"/>
      <c r="G50" s="16"/>
      <c r="H50" s="16"/>
      <c r="I50" s="16"/>
      <c r="J50" s="16"/>
      <c r="K50" s="16"/>
      <c r="L50" s="16"/>
      <c r="M50" s="16"/>
      <c r="N50" s="16"/>
    </row>
    <row r="51" spans="1:18" ht="14.45" customHeight="1" x14ac:dyDescent="0.2">
      <c r="A51" s="3"/>
      <c r="B51" s="3"/>
      <c r="C51" s="15"/>
      <c r="D51" s="15"/>
      <c r="E51" s="15"/>
      <c r="F51" s="16"/>
      <c r="G51" s="16"/>
      <c r="H51" s="16"/>
      <c r="I51" s="16"/>
      <c r="J51" s="16"/>
      <c r="K51" s="16"/>
      <c r="L51" s="16"/>
      <c r="M51" s="16"/>
      <c r="N51" s="16"/>
    </row>
    <row r="52" spans="1:18" ht="14.45" customHeight="1" x14ac:dyDescent="0.2">
      <c r="A52" s="3"/>
      <c r="B52" s="3"/>
      <c r="C52" s="82" t="s">
        <v>281</v>
      </c>
      <c r="D52" s="15"/>
      <c r="E52" s="15"/>
      <c r="F52" s="16"/>
      <c r="G52" s="16"/>
      <c r="H52" s="16"/>
      <c r="I52" s="16"/>
      <c r="J52" s="16"/>
      <c r="K52" s="16"/>
      <c r="L52" s="16"/>
      <c r="M52" s="16"/>
      <c r="N52" s="16"/>
    </row>
    <row r="53" spans="1:18" ht="14.45" customHeight="1" x14ac:dyDescent="0.2">
      <c r="A53" s="3"/>
      <c r="B53" s="3"/>
      <c r="C53" s="15"/>
      <c r="D53" s="15"/>
      <c r="E53" s="15"/>
      <c r="F53" s="16"/>
      <c r="G53" s="16"/>
      <c r="H53" s="16"/>
      <c r="I53" s="16"/>
      <c r="J53" s="16"/>
      <c r="K53" s="16"/>
      <c r="L53" s="16"/>
      <c r="M53" s="16"/>
      <c r="N53" s="16"/>
    </row>
    <row r="54" spans="1:18" ht="14.45" customHeight="1" x14ac:dyDescent="0.2">
      <c r="A54" s="3"/>
      <c r="B54" s="3"/>
      <c r="C54" s="15"/>
      <c r="D54" s="15"/>
      <c r="E54" s="15"/>
      <c r="F54" s="16"/>
      <c r="G54" s="16"/>
      <c r="H54" s="16"/>
      <c r="I54" s="16"/>
      <c r="J54" s="16"/>
      <c r="K54" s="16"/>
      <c r="L54" s="16"/>
      <c r="M54" s="16"/>
      <c r="N54" s="16"/>
    </row>
    <row r="55" spans="1:18" ht="29.25" customHeight="1" thickBot="1" x14ac:dyDescent="0.25">
      <c r="A55" s="3"/>
      <c r="B55" s="3"/>
      <c r="C55" s="165"/>
      <c r="D55" s="165"/>
      <c r="E55" s="193"/>
      <c r="F55" s="21"/>
      <c r="G55" s="166"/>
      <c r="H55" s="167" t="s">
        <v>155</v>
      </c>
      <c r="I55" s="16"/>
      <c r="J55" s="172" t="s">
        <v>165</v>
      </c>
      <c r="K55" s="16"/>
      <c r="L55" s="167" t="s">
        <v>156</v>
      </c>
      <c r="M55" s="16"/>
      <c r="N55" s="167" t="s">
        <v>157</v>
      </c>
    </row>
    <row r="56" spans="1:18" ht="14.45" customHeight="1" x14ac:dyDescent="0.2">
      <c r="A56" s="3"/>
      <c r="B56" s="3"/>
      <c r="C56" s="251" t="s">
        <v>284</v>
      </c>
      <c r="D56" s="251"/>
      <c r="E56" s="251"/>
      <c r="F56" s="16"/>
      <c r="G56" s="16"/>
      <c r="H56" s="16" t="s">
        <v>3</v>
      </c>
      <c r="I56" s="16"/>
      <c r="J56" s="16" t="s">
        <v>3</v>
      </c>
      <c r="K56" s="16"/>
      <c r="L56" s="16" t="s">
        <v>3</v>
      </c>
      <c r="M56" s="16"/>
      <c r="N56" s="16" t="s">
        <v>3</v>
      </c>
    </row>
    <row r="57" spans="1:18" ht="14.45" customHeight="1" x14ac:dyDescent="0.2">
      <c r="A57" s="3"/>
      <c r="B57" s="3"/>
      <c r="C57" s="251" t="s">
        <v>251</v>
      </c>
      <c r="D57" s="251"/>
      <c r="E57" s="251"/>
      <c r="F57" s="16"/>
      <c r="G57" s="16"/>
      <c r="H57" s="16"/>
      <c r="I57" s="16"/>
      <c r="J57" s="16"/>
      <c r="K57" s="16"/>
      <c r="L57" s="16"/>
      <c r="M57" s="16"/>
      <c r="N57" s="16"/>
    </row>
    <row r="58" spans="1:18" ht="14.45" customHeight="1" x14ac:dyDescent="0.2">
      <c r="A58" s="3"/>
      <c r="B58" s="3"/>
      <c r="C58" s="251"/>
      <c r="D58" s="251"/>
      <c r="E58" s="251"/>
      <c r="F58" s="16"/>
      <c r="G58" s="16"/>
      <c r="H58" s="16"/>
      <c r="I58" s="16"/>
      <c r="J58" s="16"/>
      <c r="K58" s="16"/>
      <c r="L58" s="16"/>
      <c r="M58" s="16"/>
      <c r="N58" s="16"/>
    </row>
    <row r="59" spans="1:18" ht="14.45" customHeight="1" x14ac:dyDescent="0.2">
      <c r="A59" s="3"/>
      <c r="B59" s="3"/>
      <c r="C59" s="252" t="s">
        <v>158</v>
      </c>
      <c r="D59" s="251"/>
      <c r="E59" s="251"/>
      <c r="F59" s="16"/>
      <c r="G59" s="16"/>
      <c r="H59" s="173">
        <f>92816-H60+1</f>
        <v>90023</v>
      </c>
      <c r="I59" s="173"/>
      <c r="J59" s="173">
        <f>8037-J60</f>
        <v>5023</v>
      </c>
      <c r="K59" s="173"/>
      <c r="L59" s="173">
        <v>0</v>
      </c>
      <c r="M59" s="173"/>
      <c r="N59" s="173">
        <f>SUM(H59:L59)</f>
        <v>95046</v>
      </c>
      <c r="R59" s="203"/>
    </row>
    <row r="60" spans="1:18" ht="14.45" customHeight="1" x14ac:dyDescent="0.2">
      <c r="A60" s="3"/>
      <c r="B60" s="3"/>
      <c r="C60" s="168" t="s">
        <v>159</v>
      </c>
      <c r="D60" s="169"/>
      <c r="E60" s="193"/>
      <c r="F60" s="16"/>
      <c r="G60" s="168"/>
      <c r="H60" s="174">
        <f>2794</f>
        <v>2794</v>
      </c>
      <c r="I60" s="173"/>
      <c r="J60" s="174">
        <v>3014</v>
      </c>
      <c r="K60" s="173"/>
      <c r="L60" s="174">
        <v>-5808</v>
      </c>
      <c r="M60" s="173"/>
      <c r="N60" s="174">
        <f>SUM(H60:L60)</f>
        <v>0</v>
      </c>
    </row>
    <row r="61" spans="1:18" ht="14.45" customHeight="1" x14ac:dyDescent="0.2">
      <c r="A61" s="3"/>
      <c r="B61" s="3"/>
      <c r="C61" s="252" t="s">
        <v>160</v>
      </c>
      <c r="D61" s="251"/>
      <c r="E61" s="251"/>
      <c r="F61" s="16"/>
      <c r="G61" s="16"/>
      <c r="H61" s="173">
        <f>SUM(H59:H60)</f>
        <v>92817</v>
      </c>
      <c r="I61" s="173">
        <f t="shared" ref="I61:N61" si="0">SUM(I59:I60)</f>
        <v>0</v>
      </c>
      <c r="J61" s="173">
        <f t="shared" si="0"/>
        <v>8037</v>
      </c>
      <c r="K61" s="173">
        <f t="shared" si="0"/>
        <v>0</v>
      </c>
      <c r="L61" s="173">
        <f t="shared" si="0"/>
        <v>-5808</v>
      </c>
      <c r="M61" s="173">
        <f t="shared" si="0"/>
        <v>0</v>
      </c>
      <c r="N61" s="173">
        <f t="shared" si="0"/>
        <v>95046</v>
      </c>
      <c r="R61" s="203">
        <f>N61-PL!J19</f>
        <v>0</v>
      </c>
    </row>
    <row r="62" spans="1:18" ht="14.45" customHeight="1" x14ac:dyDescent="0.2">
      <c r="A62" s="3"/>
      <c r="B62" s="3"/>
      <c r="C62" s="168" t="s">
        <v>109</v>
      </c>
      <c r="D62" s="168"/>
      <c r="E62" s="16"/>
      <c r="F62" s="16"/>
      <c r="G62" s="168"/>
      <c r="H62" s="174">
        <f>1378+8353+1</f>
        <v>9732</v>
      </c>
      <c r="I62" s="173"/>
      <c r="J62" s="174">
        <v>1</v>
      </c>
      <c r="K62" s="173"/>
      <c r="L62" s="174">
        <f>-960-7384</f>
        <v>-8344</v>
      </c>
      <c r="M62" s="173"/>
      <c r="N62" s="174">
        <f>SUM(H62:L62)</f>
        <v>1389</v>
      </c>
      <c r="R62" s="203">
        <f>N62-PL!J25</f>
        <v>0</v>
      </c>
    </row>
    <row r="63" spans="1:18" ht="14.45" customHeight="1" x14ac:dyDescent="0.2">
      <c r="A63" s="3"/>
      <c r="B63" s="3"/>
      <c r="C63" s="252"/>
      <c r="D63" s="252"/>
      <c r="E63" s="252"/>
      <c r="F63" s="16"/>
      <c r="G63" s="16"/>
      <c r="H63" s="173">
        <f>SUM(H61:H62)</f>
        <v>102549</v>
      </c>
      <c r="I63" s="173">
        <f t="shared" ref="I63:N63" si="1">SUM(I61:I62)</f>
        <v>0</v>
      </c>
      <c r="J63" s="173">
        <f t="shared" si="1"/>
        <v>8038</v>
      </c>
      <c r="K63" s="173">
        <f t="shared" si="1"/>
        <v>0</v>
      </c>
      <c r="L63" s="173">
        <f t="shared" si="1"/>
        <v>-14152</v>
      </c>
      <c r="M63" s="173">
        <f t="shared" si="1"/>
        <v>0</v>
      </c>
      <c r="N63" s="173">
        <f t="shared" si="1"/>
        <v>96435</v>
      </c>
    </row>
    <row r="64" spans="1:18" ht="14.45" customHeight="1" x14ac:dyDescent="0.2">
      <c r="A64" s="3"/>
      <c r="B64" s="3"/>
      <c r="C64" s="168" t="s">
        <v>166</v>
      </c>
      <c r="D64" s="168"/>
      <c r="E64" s="16"/>
      <c r="F64" s="16"/>
      <c r="G64" s="168"/>
      <c r="H64" s="174">
        <f>-59897-1</f>
        <v>-59898</v>
      </c>
      <c r="I64" s="173"/>
      <c r="J64" s="174">
        <f>-6223</f>
        <v>-6223</v>
      </c>
      <c r="K64" s="173"/>
      <c r="L64" s="174">
        <v>710</v>
      </c>
      <c r="M64" s="173"/>
      <c r="N64" s="174">
        <f>SUM(H64:M64)</f>
        <v>-65411</v>
      </c>
    </row>
    <row r="65" spans="1:18" ht="14.45" customHeight="1" x14ac:dyDescent="0.2">
      <c r="A65" s="3"/>
      <c r="B65" s="3"/>
      <c r="C65" s="252" t="s">
        <v>161</v>
      </c>
      <c r="D65" s="252"/>
      <c r="E65" s="252"/>
      <c r="F65" s="16"/>
      <c r="G65" s="16"/>
      <c r="H65" s="173">
        <f>SUM(H63:H64)</f>
        <v>42651</v>
      </c>
      <c r="I65" s="173">
        <f t="shared" ref="I65:N65" si="2">SUM(I63:I64)</f>
        <v>0</v>
      </c>
      <c r="J65" s="173">
        <f t="shared" si="2"/>
        <v>1815</v>
      </c>
      <c r="K65" s="173">
        <f t="shared" si="2"/>
        <v>0</v>
      </c>
      <c r="L65" s="173">
        <f t="shared" si="2"/>
        <v>-13442</v>
      </c>
      <c r="M65" s="173">
        <f t="shared" si="2"/>
        <v>0</v>
      </c>
      <c r="N65" s="173">
        <f t="shared" si="2"/>
        <v>31024</v>
      </c>
    </row>
    <row r="66" spans="1:18" ht="14.45" customHeight="1" x14ac:dyDescent="0.2">
      <c r="A66" s="3"/>
      <c r="B66" s="3"/>
      <c r="C66" s="252" t="s">
        <v>167</v>
      </c>
      <c r="D66" s="252"/>
      <c r="E66" s="252"/>
      <c r="F66" s="16"/>
      <c r="G66" s="16"/>
      <c r="H66" s="173">
        <f>-3810-402-496</f>
        <v>-4708</v>
      </c>
      <c r="I66" s="173"/>
      <c r="J66" s="173">
        <f>-1014-234-215</f>
        <v>-1463</v>
      </c>
      <c r="K66" s="173"/>
      <c r="L66" s="173">
        <v>2065</v>
      </c>
      <c r="M66" s="173"/>
      <c r="N66" s="173">
        <f>SUM(H66:M66)</f>
        <v>-4106</v>
      </c>
    </row>
    <row r="67" spans="1:18" ht="14.45" customHeight="1" x14ac:dyDescent="0.2">
      <c r="A67" s="3"/>
      <c r="B67" s="3"/>
      <c r="C67" s="252" t="s">
        <v>124</v>
      </c>
      <c r="D67" s="252"/>
      <c r="E67" s="252"/>
      <c r="F67" s="16"/>
      <c r="G67" s="16"/>
      <c r="H67" s="173">
        <v>-6613</v>
      </c>
      <c r="I67" s="173"/>
      <c r="J67" s="173">
        <v>0</v>
      </c>
      <c r="K67" s="173"/>
      <c r="L67" s="173">
        <v>4799</v>
      </c>
      <c r="M67" s="173"/>
      <c r="N67" s="173">
        <f>SUM(H67:M67)</f>
        <v>-1814</v>
      </c>
      <c r="R67" s="203">
        <f>N67-PL!J33</f>
        <v>0</v>
      </c>
    </row>
    <row r="68" spans="1:18" ht="14.45" customHeight="1" thickBot="1" x14ac:dyDescent="0.25">
      <c r="A68" s="3"/>
      <c r="B68" s="3"/>
      <c r="C68" s="171" t="s">
        <v>123</v>
      </c>
      <c r="D68" s="170"/>
      <c r="E68" s="16"/>
      <c r="F68" s="16"/>
      <c r="G68" s="170"/>
      <c r="H68" s="175">
        <f>SUM(H65:H67)</f>
        <v>31330</v>
      </c>
      <c r="I68" s="173">
        <f t="shared" ref="I68:N68" si="3">SUM(I65:I67)</f>
        <v>0</v>
      </c>
      <c r="J68" s="175">
        <f t="shared" si="3"/>
        <v>352</v>
      </c>
      <c r="K68" s="173">
        <f t="shared" si="3"/>
        <v>0</v>
      </c>
      <c r="L68" s="175">
        <f t="shared" si="3"/>
        <v>-6578</v>
      </c>
      <c r="M68" s="173">
        <f t="shared" si="3"/>
        <v>0</v>
      </c>
      <c r="N68" s="175">
        <f t="shared" si="3"/>
        <v>25104</v>
      </c>
      <c r="R68" s="203">
        <f>N68-PL!J35</f>
        <v>0</v>
      </c>
    </row>
    <row r="69" spans="1:18" ht="14.45" customHeight="1" x14ac:dyDescent="0.2">
      <c r="A69" s="3"/>
      <c r="B69" s="3"/>
      <c r="C69" s="15"/>
      <c r="D69" s="15"/>
      <c r="E69" s="15"/>
      <c r="F69" s="16"/>
      <c r="G69" s="16"/>
      <c r="H69" s="16"/>
      <c r="I69" s="16"/>
      <c r="J69" s="16"/>
      <c r="K69" s="16"/>
      <c r="L69" s="16"/>
      <c r="M69" s="16"/>
      <c r="N69" s="16"/>
    </row>
    <row r="70" spans="1:18" ht="14.45" customHeight="1" x14ac:dyDescent="0.2">
      <c r="A70" s="3"/>
      <c r="B70" s="3"/>
      <c r="C70" s="15" t="s">
        <v>284</v>
      </c>
      <c r="D70" s="15"/>
      <c r="E70" s="15"/>
      <c r="F70" s="16"/>
      <c r="G70" s="16"/>
      <c r="H70" s="16"/>
      <c r="I70" s="16"/>
      <c r="J70" s="16"/>
      <c r="K70" s="16"/>
      <c r="L70" s="16"/>
      <c r="M70" s="16"/>
      <c r="N70" s="16"/>
    </row>
    <row r="71" spans="1:18" ht="14.45" customHeight="1" x14ac:dyDescent="0.2">
      <c r="A71" s="3"/>
      <c r="B71" s="3"/>
      <c r="C71" s="15" t="s">
        <v>250</v>
      </c>
      <c r="D71" s="15"/>
      <c r="E71" s="15"/>
      <c r="F71" s="16"/>
      <c r="G71" s="16"/>
      <c r="H71" s="16"/>
      <c r="I71" s="16"/>
      <c r="J71" s="16"/>
      <c r="K71" s="16"/>
      <c r="L71" s="16"/>
      <c r="M71" s="16"/>
      <c r="N71" s="16"/>
    </row>
    <row r="72" spans="1:18" ht="14.45" customHeight="1" x14ac:dyDescent="0.2">
      <c r="A72" s="3"/>
      <c r="B72" s="3"/>
      <c r="C72" s="15"/>
      <c r="D72" s="15"/>
      <c r="E72" s="15"/>
      <c r="F72" s="16"/>
      <c r="G72" s="16"/>
      <c r="H72" s="16"/>
      <c r="I72" s="16"/>
      <c r="J72" s="16"/>
      <c r="K72" s="16"/>
      <c r="L72" s="16"/>
      <c r="M72" s="16"/>
      <c r="N72" s="16"/>
    </row>
    <row r="73" spans="1:18" ht="14.45" customHeight="1" x14ac:dyDescent="0.2">
      <c r="A73" s="3"/>
      <c r="B73" s="3"/>
      <c r="C73" s="82" t="s">
        <v>158</v>
      </c>
      <c r="D73" s="15"/>
      <c r="E73" s="15"/>
      <c r="F73" s="16"/>
      <c r="G73" s="16"/>
      <c r="H73" s="173">
        <v>69960</v>
      </c>
      <c r="I73" s="173"/>
      <c r="J73" s="173">
        <v>5095</v>
      </c>
      <c r="K73" s="173"/>
      <c r="L73" s="173">
        <v>0</v>
      </c>
      <c r="M73" s="173"/>
      <c r="N73" s="173">
        <f>SUM(H73:L73)</f>
        <v>75055</v>
      </c>
    </row>
    <row r="74" spans="1:18" ht="14.45" customHeight="1" x14ac:dyDescent="0.2">
      <c r="A74" s="3"/>
      <c r="B74" s="3"/>
      <c r="C74" s="168" t="s">
        <v>159</v>
      </c>
      <c r="D74" s="169"/>
      <c r="E74" s="193"/>
      <c r="F74" s="16"/>
      <c r="G74" s="168"/>
      <c r="H74" s="174">
        <v>4870</v>
      </c>
      <c r="I74" s="173"/>
      <c r="J74" s="174">
        <v>2207</v>
      </c>
      <c r="K74" s="173"/>
      <c r="L74" s="174">
        <v>-7077</v>
      </c>
      <c r="M74" s="173"/>
      <c r="N74" s="174">
        <f>SUM(H74:L74)</f>
        <v>0</v>
      </c>
    </row>
    <row r="75" spans="1:18" ht="14.45" customHeight="1" x14ac:dyDescent="0.2">
      <c r="A75" s="3"/>
      <c r="B75" s="3"/>
      <c r="C75" s="82" t="s">
        <v>160</v>
      </c>
      <c r="D75" s="15"/>
      <c r="E75" s="15"/>
      <c r="F75" s="16"/>
      <c r="G75" s="16"/>
      <c r="H75" s="173">
        <f>SUM(H73:H74)</f>
        <v>74830</v>
      </c>
      <c r="I75" s="173">
        <f t="shared" ref="I75:N75" si="4">SUM(I73:I74)</f>
        <v>0</v>
      </c>
      <c r="J75" s="173">
        <f t="shared" si="4"/>
        <v>7302</v>
      </c>
      <c r="K75" s="173">
        <f t="shared" si="4"/>
        <v>0</v>
      </c>
      <c r="L75" s="173">
        <f t="shared" si="4"/>
        <v>-7077</v>
      </c>
      <c r="M75" s="173">
        <f t="shared" si="4"/>
        <v>0</v>
      </c>
      <c r="N75" s="173">
        <f t="shared" si="4"/>
        <v>75055</v>
      </c>
      <c r="O75" s="176">
        <f>SUM(O73:O74)</f>
        <v>0</v>
      </c>
      <c r="R75" s="203">
        <f>N75-PL!L19</f>
        <v>0</v>
      </c>
    </row>
    <row r="76" spans="1:18" ht="14.45" customHeight="1" x14ac:dyDescent="0.2">
      <c r="A76" s="3"/>
      <c r="B76" s="3"/>
      <c r="C76" s="168" t="s">
        <v>109</v>
      </c>
      <c r="D76" s="168"/>
      <c r="E76" s="16"/>
      <c r="F76" s="16"/>
      <c r="G76" s="168"/>
      <c r="H76" s="174">
        <v>7435</v>
      </c>
      <c r="I76" s="173"/>
      <c r="J76" s="174">
        <v>0</v>
      </c>
      <c r="K76" s="173"/>
      <c r="L76" s="174">
        <v>-6074</v>
      </c>
      <c r="M76" s="173"/>
      <c r="N76" s="174">
        <f>SUM(H76:L76)</f>
        <v>1361</v>
      </c>
      <c r="R76" s="203">
        <f>N76-PL!L25</f>
        <v>0</v>
      </c>
    </row>
    <row r="77" spans="1:18" ht="14.45" customHeight="1" x14ac:dyDescent="0.2">
      <c r="A77" s="3"/>
      <c r="B77" s="3"/>
      <c r="C77" s="82"/>
      <c r="D77" s="82"/>
      <c r="E77" s="82"/>
      <c r="F77" s="16"/>
      <c r="G77" s="16"/>
      <c r="H77" s="173">
        <f>SUM(H75:H76)</f>
        <v>82265</v>
      </c>
      <c r="I77" s="173">
        <f t="shared" ref="I77:N77" si="5">SUM(I75:I76)</f>
        <v>0</v>
      </c>
      <c r="J77" s="173">
        <f t="shared" si="5"/>
        <v>7302</v>
      </c>
      <c r="K77" s="173">
        <f t="shared" si="5"/>
        <v>0</v>
      </c>
      <c r="L77" s="173">
        <f t="shared" si="5"/>
        <v>-13151</v>
      </c>
      <c r="M77" s="173">
        <f t="shared" si="5"/>
        <v>0</v>
      </c>
      <c r="N77" s="173">
        <f t="shared" si="5"/>
        <v>76416</v>
      </c>
    </row>
    <row r="78" spans="1:18" ht="14.45" customHeight="1" x14ac:dyDescent="0.2">
      <c r="A78" s="3"/>
      <c r="B78" s="3"/>
      <c r="C78" s="168" t="s">
        <v>166</v>
      </c>
      <c r="D78" s="168"/>
      <c r="E78" s="16"/>
      <c r="F78" s="16"/>
      <c r="G78" s="168"/>
      <c r="H78" s="174">
        <v>-34234</v>
      </c>
      <c r="I78" s="173"/>
      <c r="J78" s="174">
        <v>-5779</v>
      </c>
      <c r="K78" s="173"/>
      <c r="L78" s="174">
        <v>2086</v>
      </c>
      <c r="M78" s="173"/>
      <c r="N78" s="174">
        <f>SUM(H78:M78)</f>
        <v>-37927</v>
      </c>
      <c r="R78" s="203">
        <f>N78-PL!L20-PL!L21</f>
        <v>0</v>
      </c>
    </row>
    <row r="79" spans="1:18" ht="14.45" customHeight="1" x14ac:dyDescent="0.2">
      <c r="A79" s="3"/>
      <c r="B79" s="3"/>
      <c r="C79" s="82" t="s">
        <v>161</v>
      </c>
      <c r="D79" s="82"/>
      <c r="E79" s="82"/>
      <c r="F79" s="16"/>
      <c r="G79" s="16"/>
      <c r="H79" s="173">
        <f>SUM(H77:H78)</f>
        <v>48031</v>
      </c>
      <c r="I79" s="173">
        <f t="shared" ref="I79:N79" si="6">SUM(I77:I78)</f>
        <v>0</v>
      </c>
      <c r="J79" s="173">
        <f t="shared" si="6"/>
        <v>1523</v>
      </c>
      <c r="K79" s="173">
        <f t="shared" si="6"/>
        <v>0</v>
      </c>
      <c r="L79" s="173">
        <f t="shared" si="6"/>
        <v>-11065</v>
      </c>
      <c r="M79" s="173">
        <f t="shared" si="6"/>
        <v>0</v>
      </c>
      <c r="N79" s="173">
        <f t="shared" si="6"/>
        <v>38489</v>
      </c>
    </row>
    <row r="80" spans="1:18" ht="14.45" customHeight="1" x14ac:dyDescent="0.2">
      <c r="A80" s="3"/>
      <c r="B80" s="3"/>
      <c r="C80" s="82" t="s">
        <v>167</v>
      </c>
      <c r="D80" s="82"/>
      <c r="E80" s="82"/>
      <c r="F80" s="16"/>
      <c r="G80" s="16"/>
      <c r="H80" s="173">
        <v>-4210</v>
      </c>
      <c r="I80" s="173"/>
      <c r="J80" s="173">
        <v>-1492</v>
      </c>
      <c r="K80" s="173"/>
      <c r="L80" s="173">
        <v>1632</v>
      </c>
      <c r="M80" s="173"/>
      <c r="N80" s="173">
        <f>SUM(H80:M80)</f>
        <v>-4070</v>
      </c>
    </row>
    <row r="81" spans="1:18" ht="14.45" customHeight="1" x14ac:dyDescent="0.2">
      <c r="A81" s="3"/>
      <c r="B81" s="3"/>
      <c r="C81" s="82" t="s">
        <v>124</v>
      </c>
      <c r="D81" s="82"/>
      <c r="E81" s="82"/>
      <c r="F81" s="16"/>
      <c r="G81" s="16"/>
      <c r="H81" s="173">
        <v>-5395</v>
      </c>
      <c r="I81" s="173"/>
      <c r="J81" s="173">
        <v>0</v>
      </c>
      <c r="K81" s="173"/>
      <c r="L81" s="173">
        <v>1650</v>
      </c>
      <c r="M81" s="173"/>
      <c r="N81" s="173">
        <f>SUM(H81:M81)</f>
        <v>-3745</v>
      </c>
    </row>
    <row r="82" spans="1:18" ht="14.45" customHeight="1" thickBot="1" x14ac:dyDescent="0.25">
      <c r="A82" s="3"/>
      <c r="B82" s="3"/>
      <c r="C82" s="171" t="s">
        <v>123</v>
      </c>
      <c r="D82" s="170"/>
      <c r="E82" s="16"/>
      <c r="F82" s="16"/>
      <c r="G82" s="170"/>
      <c r="H82" s="175">
        <f>SUM(H79:H81)</f>
        <v>38426</v>
      </c>
      <c r="I82" s="173">
        <f t="shared" ref="I82:N82" si="7">SUM(I79:I81)</f>
        <v>0</v>
      </c>
      <c r="J82" s="175">
        <f t="shared" si="7"/>
        <v>31</v>
      </c>
      <c r="K82" s="173">
        <f t="shared" si="7"/>
        <v>0</v>
      </c>
      <c r="L82" s="175">
        <f t="shared" si="7"/>
        <v>-7783</v>
      </c>
      <c r="M82" s="173">
        <f t="shared" si="7"/>
        <v>0</v>
      </c>
      <c r="N82" s="175">
        <f t="shared" si="7"/>
        <v>30674</v>
      </c>
      <c r="R82" s="203">
        <f>PL!L35-N82</f>
        <v>0</v>
      </c>
    </row>
    <row r="83" spans="1:18" ht="14.45" customHeight="1" x14ac:dyDescent="0.2">
      <c r="A83" s="3"/>
      <c r="B83" s="3"/>
      <c r="C83" s="15"/>
      <c r="D83" s="15"/>
      <c r="E83" s="15"/>
      <c r="F83" s="16"/>
      <c r="G83" s="16"/>
      <c r="H83" s="16"/>
      <c r="I83" s="16"/>
      <c r="J83" s="16"/>
      <c r="K83" s="16"/>
      <c r="L83" s="16"/>
      <c r="M83" s="16"/>
      <c r="N83" s="16"/>
    </row>
    <row r="84" spans="1:18" ht="14.45" customHeight="1" x14ac:dyDescent="0.2">
      <c r="A84" s="3"/>
      <c r="B84" s="3"/>
      <c r="C84" s="251"/>
      <c r="D84" s="251"/>
      <c r="E84" s="251"/>
      <c r="F84" s="16"/>
      <c r="G84" s="16"/>
      <c r="H84" s="16"/>
      <c r="I84" s="16"/>
      <c r="J84" s="16"/>
      <c r="K84" s="16"/>
      <c r="L84" s="16"/>
      <c r="M84" s="16"/>
      <c r="N84" s="16"/>
    </row>
    <row r="85" spans="1:18" ht="29.25" customHeight="1" thickBot="1" x14ac:dyDescent="0.25">
      <c r="A85" s="3"/>
      <c r="B85" s="3"/>
      <c r="C85" s="165"/>
      <c r="D85" s="165"/>
      <c r="E85" s="193"/>
      <c r="F85" s="21"/>
      <c r="G85" s="166"/>
      <c r="H85" s="167" t="s">
        <v>155</v>
      </c>
      <c r="I85" s="16"/>
      <c r="J85" s="172" t="s">
        <v>165</v>
      </c>
      <c r="K85" s="16"/>
      <c r="L85" s="167" t="s">
        <v>156</v>
      </c>
      <c r="M85" s="16"/>
      <c r="N85" s="167" t="s">
        <v>157</v>
      </c>
    </row>
    <row r="86" spans="1:18" ht="14.45" customHeight="1" x14ac:dyDescent="0.2">
      <c r="A86" s="3"/>
      <c r="B86" s="3"/>
      <c r="C86" s="237" t="s">
        <v>162</v>
      </c>
      <c r="D86" s="237"/>
      <c r="E86" s="237"/>
      <c r="F86" s="16"/>
      <c r="G86" s="16"/>
      <c r="H86" s="16" t="s">
        <v>3</v>
      </c>
      <c r="I86" s="16"/>
      <c r="J86" s="16" t="s">
        <v>3</v>
      </c>
      <c r="K86" s="16"/>
      <c r="L86" s="16" t="s">
        <v>3</v>
      </c>
      <c r="M86" s="16"/>
      <c r="N86" s="16" t="s">
        <v>3</v>
      </c>
    </row>
    <row r="87" spans="1:18" ht="14.45" customHeight="1" x14ac:dyDescent="0.2">
      <c r="A87" s="3"/>
      <c r="B87" s="3"/>
      <c r="C87" s="237" t="s">
        <v>252</v>
      </c>
      <c r="D87" s="237"/>
      <c r="E87" s="237"/>
      <c r="F87" s="16"/>
      <c r="G87" s="16"/>
      <c r="H87" s="16"/>
      <c r="I87" s="16"/>
      <c r="J87" s="16"/>
      <c r="K87" s="16"/>
      <c r="L87" s="16"/>
      <c r="M87" s="16"/>
      <c r="N87" s="16"/>
    </row>
    <row r="88" spans="1:18" ht="14.45" customHeight="1" x14ac:dyDescent="0.2">
      <c r="A88" s="3"/>
      <c r="B88" s="3"/>
      <c r="C88" s="237"/>
      <c r="D88" s="237"/>
      <c r="E88" s="237"/>
      <c r="F88" s="16"/>
      <c r="G88" s="16"/>
      <c r="H88" s="16"/>
      <c r="I88" s="16"/>
      <c r="J88" s="16"/>
      <c r="K88" s="16"/>
      <c r="L88" s="16"/>
      <c r="M88" s="16"/>
      <c r="N88" s="16"/>
    </row>
    <row r="89" spans="1:18" ht="14.45" customHeight="1" x14ac:dyDescent="0.2">
      <c r="A89" s="3"/>
      <c r="B89" s="3"/>
      <c r="C89" s="238" t="s">
        <v>163</v>
      </c>
      <c r="D89" s="237"/>
      <c r="E89" s="237"/>
      <c r="F89" s="16"/>
      <c r="G89" s="16"/>
      <c r="H89" s="173">
        <v>1714468</v>
      </c>
      <c r="I89" s="16"/>
      <c r="J89" s="173">
        <v>20761</v>
      </c>
      <c r="K89" s="16"/>
      <c r="L89" s="173">
        <v>-461571</v>
      </c>
      <c r="M89" s="16"/>
      <c r="N89" s="173">
        <f>SUM(H89:L89)</f>
        <v>1273658</v>
      </c>
    </row>
    <row r="90" spans="1:18" ht="14.45" customHeight="1" thickBot="1" x14ac:dyDescent="0.25">
      <c r="A90" s="3"/>
      <c r="B90" s="3"/>
      <c r="C90" s="171" t="s">
        <v>82</v>
      </c>
      <c r="D90" s="171"/>
      <c r="E90" s="193"/>
      <c r="F90" s="16"/>
      <c r="G90" s="170"/>
      <c r="H90" s="180">
        <f>SUM(H89)</f>
        <v>1714468</v>
      </c>
      <c r="I90" s="176" t="e">
        <f>SUM(#REF!)</f>
        <v>#REF!</v>
      </c>
      <c r="J90" s="180">
        <f>SUM(J89)</f>
        <v>20761</v>
      </c>
      <c r="K90" s="176" t="e">
        <f>SUM(#REF!)</f>
        <v>#REF!</v>
      </c>
      <c r="L90" s="180">
        <f>SUM(L89)</f>
        <v>-461571</v>
      </c>
      <c r="M90" s="176" t="e">
        <f>SUM(#REF!)</f>
        <v>#REF!</v>
      </c>
      <c r="N90" s="180">
        <f>SUM(N89)</f>
        <v>1273658</v>
      </c>
      <c r="R90" s="203">
        <f>N90-BS!C21</f>
        <v>0</v>
      </c>
    </row>
    <row r="91" spans="1:18" ht="14.45" customHeight="1" x14ac:dyDescent="0.2">
      <c r="A91" s="3"/>
      <c r="B91" s="3"/>
      <c r="C91" s="238"/>
      <c r="D91" s="238"/>
      <c r="E91" s="238"/>
      <c r="F91" s="16"/>
      <c r="G91" s="16"/>
      <c r="H91" s="16"/>
      <c r="I91" s="16"/>
      <c r="J91" s="16"/>
      <c r="K91" s="16"/>
      <c r="L91" s="16"/>
      <c r="M91" s="16"/>
      <c r="N91" s="16"/>
    </row>
    <row r="92" spans="1:18" ht="14.45" customHeight="1" x14ac:dyDescent="0.2">
      <c r="A92" s="3"/>
      <c r="B92" s="3"/>
      <c r="C92" s="238" t="s">
        <v>164</v>
      </c>
      <c r="D92" s="237"/>
      <c r="E92" s="237"/>
      <c r="F92" s="16"/>
      <c r="G92" s="16"/>
      <c r="H92" s="173">
        <f>701054+1</f>
        <v>701055</v>
      </c>
      <c r="I92" s="173"/>
      <c r="J92" s="173">
        <v>13934</v>
      </c>
      <c r="K92" s="173"/>
      <c r="L92" s="173">
        <v>-286746</v>
      </c>
      <c r="M92" s="173"/>
      <c r="N92" s="173">
        <f>SUM(H92:L92)</f>
        <v>428243</v>
      </c>
    </row>
    <row r="93" spans="1:18" ht="14.45" customHeight="1" thickBot="1" x14ac:dyDescent="0.25">
      <c r="A93" s="3"/>
      <c r="B93" s="3"/>
      <c r="C93" s="171" t="s">
        <v>88</v>
      </c>
      <c r="D93" s="171"/>
      <c r="E93" s="193"/>
      <c r="F93" s="16"/>
      <c r="G93" s="170"/>
      <c r="H93" s="180">
        <f>SUM(H92)</f>
        <v>701055</v>
      </c>
      <c r="I93" s="176" t="e">
        <f>SUM(#REF!)</f>
        <v>#REF!</v>
      </c>
      <c r="J93" s="180">
        <f>SUM(J92)</f>
        <v>13934</v>
      </c>
      <c r="K93" s="176" t="e">
        <f>SUM(#REF!)</f>
        <v>#REF!</v>
      </c>
      <c r="L93" s="180">
        <f>SUM(L92)</f>
        <v>-286746</v>
      </c>
      <c r="M93" s="176" t="e">
        <f>SUM(#REF!)</f>
        <v>#REF!</v>
      </c>
      <c r="N93" s="180">
        <f>SUM(N92)</f>
        <v>428243</v>
      </c>
      <c r="R93" s="203">
        <f>N93-BS!C43</f>
        <v>0</v>
      </c>
    </row>
    <row r="94" spans="1:18" ht="14.45" customHeight="1" x14ac:dyDescent="0.2">
      <c r="A94" s="3"/>
      <c r="B94" s="3"/>
      <c r="C94" s="15"/>
      <c r="D94" s="15"/>
      <c r="E94" s="15"/>
      <c r="F94" s="16"/>
      <c r="G94" s="16"/>
      <c r="H94" s="16"/>
      <c r="I94" s="16"/>
      <c r="J94" s="16"/>
      <c r="K94" s="16"/>
      <c r="L94" s="16"/>
      <c r="M94" s="16"/>
      <c r="N94" s="16"/>
    </row>
    <row r="95" spans="1:18" ht="14.45" customHeight="1" x14ac:dyDescent="0.2">
      <c r="A95" s="3"/>
      <c r="B95" s="3"/>
      <c r="C95" s="15" t="s">
        <v>162</v>
      </c>
      <c r="D95" s="15"/>
      <c r="E95" s="15"/>
      <c r="F95" s="16"/>
      <c r="G95" s="16"/>
      <c r="H95" s="16"/>
      <c r="I95" s="16"/>
      <c r="J95" s="16"/>
      <c r="K95" s="16"/>
      <c r="L95" s="16"/>
      <c r="M95" s="16"/>
      <c r="N95" s="16"/>
    </row>
    <row r="96" spans="1:18" ht="14.45" customHeight="1" x14ac:dyDescent="0.2">
      <c r="A96" s="3"/>
      <c r="B96" s="3"/>
      <c r="C96" s="15" t="s">
        <v>220</v>
      </c>
      <c r="D96" s="15"/>
      <c r="E96" s="15"/>
      <c r="F96" s="16"/>
      <c r="G96" s="16"/>
      <c r="H96" s="16"/>
      <c r="I96" s="16"/>
      <c r="J96" s="16"/>
      <c r="K96" s="16"/>
      <c r="L96" s="16"/>
      <c r="M96" s="16"/>
      <c r="N96" s="16"/>
    </row>
    <row r="97" spans="1:30" ht="14.45" customHeight="1" x14ac:dyDescent="0.2">
      <c r="A97" s="3"/>
      <c r="B97" s="3"/>
      <c r="C97" s="15"/>
      <c r="D97" s="15"/>
      <c r="E97" s="15"/>
      <c r="F97" s="16"/>
      <c r="G97" s="16"/>
      <c r="H97" s="16"/>
      <c r="I97" s="16"/>
      <c r="J97" s="16"/>
      <c r="K97" s="16"/>
      <c r="L97" s="16"/>
      <c r="M97" s="16"/>
      <c r="N97" s="16"/>
    </row>
    <row r="98" spans="1:30" ht="14.45" customHeight="1" x14ac:dyDescent="0.2">
      <c r="A98" s="3"/>
      <c r="B98" s="3"/>
      <c r="C98" s="82" t="s">
        <v>163</v>
      </c>
      <c r="D98" s="15"/>
      <c r="E98" s="15"/>
      <c r="F98" s="16"/>
      <c r="G98" s="16"/>
      <c r="H98" s="173">
        <v>1750668</v>
      </c>
      <c r="I98" s="16"/>
      <c r="J98" s="173">
        <v>16454</v>
      </c>
      <c r="K98" s="16"/>
      <c r="L98" s="173">
        <v>-520474</v>
      </c>
      <c r="M98" s="16"/>
      <c r="N98" s="173">
        <f>SUM(H98:L98)</f>
        <v>1246648</v>
      </c>
    </row>
    <row r="99" spans="1:30" ht="14.45" customHeight="1" thickBot="1" x14ac:dyDescent="0.25">
      <c r="A99" s="3"/>
      <c r="B99" s="3"/>
      <c r="C99" s="171" t="s">
        <v>82</v>
      </c>
      <c r="D99" s="171"/>
      <c r="E99" s="193"/>
      <c r="F99" s="16"/>
      <c r="G99" s="170"/>
      <c r="H99" s="180">
        <f>SUM(H98)</f>
        <v>1750668</v>
      </c>
      <c r="I99" s="176" t="e">
        <f>SUM(#REF!)</f>
        <v>#REF!</v>
      </c>
      <c r="J99" s="180">
        <f>SUM(J98)</f>
        <v>16454</v>
      </c>
      <c r="K99" s="176" t="e">
        <f>SUM(#REF!)</f>
        <v>#REF!</v>
      </c>
      <c r="L99" s="180">
        <f>SUM(L98)</f>
        <v>-520474</v>
      </c>
      <c r="M99" s="176" t="e">
        <f>SUM(#REF!)</f>
        <v>#REF!</v>
      </c>
      <c r="N99" s="180">
        <f>SUM(N98)</f>
        <v>1246648</v>
      </c>
      <c r="R99" s="203">
        <f>N99-BS!E21</f>
        <v>0</v>
      </c>
    </row>
    <row r="100" spans="1:30" ht="14.45" customHeight="1" x14ac:dyDescent="0.2">
      <c r="A100" s="3"/>
      <c r="B100" s="3"/>
      <c r="C100" s="82"/>
      <c r="D100" s="82"/>
      <c r="E100" s="82"/>
      <c r="F100" s="16"/>
      <c r="G100" s="16"/>
      <c r="H100" s="16"/>
      <c r="I100" s="16"/>
      <c r="J100" s="16"/>
      <c r="K100" s="16"/>
      <c r="L100" s="16"/>
      <c r="M100" s="16"/>
      <c r="N100" s="16"/>
    </row>
    <row r="101" spans="1:30" ht="14.45" customHeight="1" x14ac:dyDescent="0.2">
      <c r="A101" s="3"/>
      <c r="B101" s="3"/>
      <c r="C101" s="82" t="s">
        <v>164</v>
      </c>
      <c r="D101" s="15"/>
      <c r="E101" s="15"/>
      <c r="F101" s="16"/>
      <c r="G101" s="16"/>
      <c r="H101" s="173">
        <v>770415</v>
      </c>
      <c r="I101" s="173"/>
      <c r="J101" s="173">
        <v>9791</v>
      </c>
      <c r="K101" s="173"/>
      <c r="L101" s="173">
        <v>-352205</v>
      </c>
      <c r="M101" s="173"/>
      <c r="N101" s="173">
        <f>SUM(H101:L101)</f>
        <v>428001</v>
      </c>
    </row>
    <row r="102" spans="1:30" ht="14.45" customHeight="1" thickBot="1" x14ac:dyDescent="0.25">
      <c r="A102" s="3"/>
      <c r="B102" s="3"/>
      <c r="C102" s="171" t="s">
        <v>88</v>
      </c>
      <c r="D102" s="171"/>
      <c r="E102" s="193"/>
      <c r="F102" s="16"/>
      <c r="G102" s="170"/>
      <c r="H102" s="180">
        <f>SUM(H101)</f>
        <v>770415</v>
      </c>
      <c r="I102" s="176" t="e">
        <f>SUM(#REF!)</f>
        <v>#REF!</v>
      </c>
      <c r="J102" s="180">
        <f>SUM(J101)</f>
        <v>9791</v>
      </c>
      <c r="K102" s="176" t="e">
        <f>SUM(#REF!)</f>
        <v>#REF!</v>
      </c>
      <c r="L102" s="180">
        <f>SUM(L101)</f>
        <v>-352205</v>
      </c>
      <c r="M102" s="176" t="e">
        <f>SUM(#REF!)</f>
        <v>#REF!</v>
      </c>
      <c r="N102" s="180">
        <f>SUM(N101)</f>
        <v>428001</v>
      </c>
      <c r="R102" s="203">
        <f>N102-BS!E43</f>
        <v>0</v>
      </c>
    </row>
    <row r="103" spans="1:30" ht="14.25" customHeight="1" x14ac:dyDescent="0.2">
      <c r="A103" s="3"/>
      <c r="B103" s="3"/>
      <c r="C103" s="15"/>
      <c r="D103" s="15"/>
      <c r="E103" s="15"/>
      <c r="F103" s="16"/>
      <c r="G103" s="16"/>
      <c r="H103" s="16"/>
      <c r="I103" s="16"/>
      <c r="J103" s="16"/>
      <c r="K103" s="16"/>
      <c r="L103" s="16"/>
      <c r="M103" s="16"/>
      <c r="N103" s="16"/>
    </row>
    <row r="104" spans="1:30" ht="12.75" customHeight="1" x14ac:dyDescent="0.2">
      <c r="A104" s="3"/>
      <c r="B104" s="3"/>
      <c r="C104" s="133"/>
      <c r="D104" s="133"/>
      <c r="E104" s="133"/>
      <c r="F104" s="133"/>
      <c r="G104" s="133"/>
      <c r="H104" s="133"/>
      <c r="I104" s="133"/>
      <c r="J104" s="133"/>
      <c r="K104" s="133"/>
      <c r="L104" s="133"/>
      <c r="M104" s="133"/>
      <c r="N104" s="133"/>
      <c r="O104" s="133"/>
      <c r="P104" s="133"/>
    </row>
    <row r="105" spans="1:30" ht="14.45" customHeight="1" x14ac:dyDescent="0.2">
      <c r="A105" s="3">
        <v>10</v>
      </c>
      <c r="B105" s="3"/>
      <c r="C105" s="360" t="s">
        <v>242</v>
      </c>
      <c r="D105" s="371"/>
      <c r="E105" s="371"/>
      <c r="F105" s="371"/>
      <c r="G105" s="371"/>
      <c r="H105" s="371"/>
      <c r="I105" s="371"/>
      <c r="J105" s="371"/>
      <c r="K105" s="371"/>
      <c r="L105" s="371"/>
      <c r="M105" s="371"/>
      <c r="N105" s="371"/>
      <c r="P105" s="29"/>
    </row>
    <row r="106" spans="1:30" ht="14.45" customHeight="1" x14ac:dyDescent="0.2">
      <c r="A106" s="3"/>
      <c r="B106" s="3"/>
      <c r="C106" s="360"/>
      <c r="D106" s="371"/>
      <c r="E106" s="371"/>
      <c r="F106" s="371"/>
      <c r="G106" s="371"/>
      <c r="H106" s="371"/>
      <c r="I106" s="371"/>
      <c r="J106" s="371"/>
      <c r="K106" s="371"/>
      <c r="L106" s="371"/>
      <c r="M106" s="371"/>
      <c r="N106" s="371"/>
      <c r="R106" s="360"/>
      <c r="S106" s="371"/>
      <c r="T106" s="371"/>
      <c r="U106" s="371"/>
      <c r="V106" s="371"/>
      <c r="W106" s="371"/>
      <c r="X106" s="371"/>
      <c r="Y106" s="371"/>
      <c r="Z106" s="371"/>
      <c r="AA106" s="371"/>
      <c r="AB106" s="371"/>
      <c r="AC106" s="371"/>
      <c r="AD106" s="371"/>
    </row>
    <row r="107" spans="1:30" ht="23.25" customHeight="1" x14ac:dyDescent="0.2">
      <c r="A107" s="3"/>
      <c r="B107" s="3"/>
      <c r="C107" s="394" t="s">
        <v>307</v>
      </c>
      <c r="D107" s="394"/>
      <c r="E107" s="394"/>
      <c r="F107" s="394"/>
      <c r="G107" s="394"/>
      <c r="H107" s="394"/>
      <c r="I107" s="394"/>
      <c r="J107" s="394"/>
      <c r="K107" s="394"/>
      <c r="L107" s="394"/>
      <c r="M107" s="394"/>
      <c r="N107" s="394"/>
      <c r="O107" s="394"/>
      <c r="P107" s="394"/>
      <c r="Q107" s="59"/>
      <c r="R107" s="204"/>
      <c r="S107" s="94"/>
      <c r="T107" s="94"/>
      <c r="U107" s="94"/>
      <c r="V107" s="94"/>
      <c r="W107" s="94"/>
      <c r="X107" s="94"/>
      <c r="Y107" s="94"/>
      <c r="Z107" s="94"/>
      <c r="AA107" s="94"/>
      <c r="AB107" s="94"/>
      <c r="AC107" s="94"/>
      <c r="AD107" s="94"/>
    </row>
    <row r="108" spans="1:30" ht="14.45" customHeight="1" x14ac:dyDescent="0.2">
      <c r="A108" s="3"/>
      <c r="B108" s="3"/>
      <c r="C108" s="11"/>
      <c r="D108" s="94"/>
      <c r="E108" s="94"/>
      <c r="F108" s="94"/>
      <c r="G108" s="94"/>
      <c r="H108" s="94"/>
      <c r="I108" s="94"/>
      <c r="J108" s="94"/>
      <c r="K108" s="94"/>
      <c r="L108" s="94"/>
      <c r="M108" s="94"/>
      <c r="N108" s="94"/>
      <c r="R108" s="204"/>
      <c r="S108" s="94"/>
      <c r="T108" s="94"/>
      <c r="U108" s="94"/>
      <c r="V108" s="94"/>
      <c r="W108" s="94"/>
      <c r="X108" s="94"/>
      <c r="Y108" s="94"/>
      <c r="Z108" s="94"/>
      <c r="AA108" s="94"/>
      <c r="AB108" s="94"/>
      <c r="AC108" s="94"/>
      <c r="AD108" s="94"/>
    </row>
    <row r="109" spans="1:30" ht="14.45" customHeight="1" x14ac:dyDescent="0.2">
      <c r="A109" s="20">
        <v>11</v>
      </c>
      <c r="B109" s="3"/>
      <c r="C109" s="3" t="s">
        <v>138</v>
      </c>
      <c r="D109" s="3"/>
      <c r="E109" s="3"/>
      <c r="R109" s="200"/>
    </row>
    <row r="110" spans="1:30" ht="14.45" customHeight="1" x14ac:dyDescent="0.2">
      <c r="A110" s="3"/>
      <c r="B110" s="3"/>
      <c r="C110" s="3"/>
      <c r="D110" s="3"/>
      <c r="E110" s="3"/>
    </row>
    <row r="111" spans="1:30" ht="30.75" customHeight="1" x14ac:dyDescent="0.2">
      <c r="A111" s="3"/>
      <c r="B111" s="3"/>
      <c r="C111" s="356" t="s">
        <v>132</v>
      </c>
      <c r="D111" s="356"/>
      <c r="E111" s="356"/>
      <c r="F111" s="356"/>
      <c r="G111" s="356"/>
      <c r="H111" s="356"/>
      <c r="I111" s="356"/>
      <c r="J111" s="356"/>
      <c r="K111" s="356"/>
      <c r="L111" s="356"/>
      <c r="M111" s="356"/>
      <c r="N111" s="356"/>
      <c r="O111" s="356"/>
      <c r="P111" s="356"/>
    </row>
    <row r="112" spans="1:30" ht="12" customHeight="1" x14ac:dyDescent="0.2">
      <c r="A112" s="3"/>
      <c r="B112" s="3"/>
      <c r="C112" s="3"/>
      <c r="D112" s="42"/>
      <c r="E112" s="42"/>
    </row>
    <row r="113" spans="1:36" ht="14.45" customHeight="1" x14ac:dyDescent="0.2">
      <c r="A113" s="3">
        <v>12</v>
      </c>
      <c r="C113" s="360" t="s">
        <v>32</v>
      </c>
      <c r="D113" s="356"/>
      <c r="E113" s="356"/>
      <c r="F113" s="356"/>
      <c r="G113" s="356"/>
      <c r="H113" s="356"/>
      <c r="I113" s="356"/>
      <c r="J113" s="356"/>
      <c r="K113" s="356"/>
      <c r="L113" s="356"/>
      <c r="M113" s="356"/>
      <c r="N113" s="356"/>
      <c r="O113" s="356"/>
      <c r="P113" s="356"/>
      <c r="S113" s="356"/>
      <c r="T113" s="385"/>
      <c r="U113" s="385"/>
      <c r="V113" s="385"/>
      <c r="W113" s="385"/>
      <c r="X113" s="385"/>
      <c r="Y113" s="385"/>
      <c r="Z113" s="385"/>
      <c r="AA113" s="385"/>
      <c r="AB113" s="385"/>
      <c r="AC113" s="385"/>
      <c r="AD113" s="385"/>
      <c r="AE113" s="385"/>
      <c r="AF113" s="385"/>
      <c r="AG113" s="385"/>
      <c r="AH113" s="385"/>
      <c r="AI113" s="4"/>
      <c r="AJ113" s="4"/>
    </row>
    <row r="114" spans="1:36" ht="14.45" customHeight="1" x14ac:dyDescent="0.2">
      <c r="A114" s="3"/>
      <c r="C114" s="11"/>
      <c r="D114" s="4"/>
      <c r="E114" s="4"/>
      <c r="F114" s="4"/>
      <c r="G114" s="4"/>
      <c r="H114" s="4"/>
      <c r="I114" s="4"/>
      <c r="J114" s="4"/>
      <c r="K114" s="4"/>
      <c r="L114" s="4"/>
      <c r="M114" s="4"/>
      <c r="N114" s="4"/>
      <c r="O114" s="4"/>
      <c r="P114" s="4"/>
      <c r="S114" s="4"/>
      <c r="T114" s="73"/>
      <c r="U114" s="73"/>
      <c r="V114" s="73"/>
      <c r="W114" s="73"/>
      <c r="X114" s="73"/>
      <c r="Y114" s="73"/>
      <c r="Z114" s="73"/>
      <c r="AA114" s="73"/>
      <c r="AB114" s="73"/>
      <c r="AC114" s="73"/>
      <c r="AD114" s="73"/>
      <c r="AE114" s="73"/>
      <c r="AF114" s="73"/>
      <c r="AG114" s="73"/>
      <c r="AH114" s="73"/>
      <c r="AI114" s="4"/>
      <c r="AJ114" s="4"/>
    </row>
    <row r="115" spans="1:36" ht="18" customHeight="1" x14ac:dyDescent="0.2">
      <c r="B115" s="12"/>
      <c r="C115" s="356" t="s">
        <v>315</v>
      </c>
      <c r="D115" s="348"/>
      <c r="E115" s="348"/>
      <c r="F115" s="348"/>
      <c r="G115" s="348"/>
      <c r="H115" s="348"/>
      <c r="I115" s="348"/>
      <c r="J115" s="348"/>
      <c r="K115" s="348"/>
      <c r="L115" s="348"/>
      <c r="M115" s="348"/>
      <c r="N115" s="348"/>
      <c r="O115" s="348"/>
      <c r="P115" s="348"/>
      <c r="S115" s="373"/>
      <c r="T115" s="385"/>
      <c r="U115" s="385"/>
      <c r="V115" s="385"/>
      <c r="W115" s="385"/>
      <c r="X115" s="385"/>
      <c r="Y115" s="385"/>
      <c r="Z115" s="385"/>
      <c r="AA115" s="385"/>
      <c r="AB115" s="385"/>
      <c r="AC115" s="385"/>
      <c r="AD115" s="385"/>
      <c r="AE115" s="385"/>
      <c r="AF115" s="385"/>
      <c r="AG115" s="385"/>
      <c r="AH115" s="385"/>
      <c r="AI115" s="385"/>
      <c r="AJ115" s="385"/>
    </row>
    <row r="116" spans="1:36" ht="18.75" customHeight="1" x14ac:dyDescent="0.2">
      <c r="C116" s="4"/>
      <c r="D116" s="147"/>
      <c r="E116" s="147"/>
      <c r="F116" s="147"/>
      <c r="G116" s="147"/>
      <c r="H116" s="147"/>
      <c r="I116" s="147"/>
      <c r="J116" s="147"/>
      <c r="K116" s="147"/>
      <c r="L116" s="147"/>
      <c r="M116" s="147"/>
      <c r="N116" s="147"/>
      <c r="O116" s="147"/>
      <c r="P116" s="147"/>
    </row>
    <row r="117" spans="1:36" ht="14.45" customHeight="1" x14ac:dyDescent="0.2">
      <c r="A117" s="3">
        <v>13</v>
      </c>
      <c r="B117" s="3"/>
      <c r="C117" s="3" t="s">
        <v>4</v>
      </c>
      <c r="D117" s="3"/>
      <c r="E117" s="3"/>
      <c r="R117" s="200"/>
    </row>
    <row r="119" spans="1:36" ht="37.5" customHeight="1" x14ac:dyDescent="0.2">
      <c r="C119" s="356" t="s">
        <v>254</v>
      </c>
      <c r="D119" s="386"/>
      <c r="E119" s="386"/>
      <c r="F119" s="386"/>
      <c r="G119" s="386"/>
      <c r="H119" s="386"/>
      <c r="I119" s="386"/>
      <c r="J119" s="386"/>
      <c r="K119" s="386"/>
      <c r="L119" s="386"/>
      <c r="M119" s="386"/>
      <c r="N119" s="386"/>
      <c r="O119" s="386"/>
      <c r="P119" s="386"/>
      <c r="S119" s="386"/>
      <c r="T119" s="386"/>
      <c r="U119" s="386"/>
      <c r="V119" s="386"/>
      <c r="W119" s="386"/>
      <c r="X119" s="386"/>
      <c r="Y119" s="386"/>
      <c r="Z119" s="386"/>
      <c r="AA119" s="386"/>
      <c r="AB119" s="386"/>
      <c r="AC119" s="386"/>
      <c r="AD119" s="386"/>
      <c r="AE119" s="386"/>
    </row>
    <row r="120" spans="1:36" ht="14.45" customHeight="1" x14ac:dyDescent="0.2">
      <c r="C120" s="4"/>
      <c r="D120" s="14"/>
      <c r="E120" s="14"/>
      <c r="F120" s="14"/>
      <c r="G120" s="14"/>
      <c r="H120" s="14"/>
      <c r="I120" s="14"/>
      <c r="J120" s="14"/>
      <c r="K120" s="14"/>
      <c r="L120" s="14"/>
      <c r="M120" s="14"/>
      <c r="N120" s="14"/>
      <c r="O120" s="14"/>
      <c r="P120" s="14"/>
      <c r="R120" s="356"/>
      <c r="S120" s="356"/>
      <c r="T120" s="356"/>
      <c r="U120" s="356"/>
      <c r="V120" s="356"/>
      <c r="W120" s="356"/>
      <c r="X120" s="356"/>
    </row>
    <row r="121" spans="1:36" ht="14.45" customHeight="1" x14ac:dyDescent="0.2">
      <c r="A121" s="3">
        <v>14</v>
      </c>
      <c r="C121" s="3" t="s">
        <v>241</v>
      </c>
      <c r="D121" s="14"/>
      <c r="E121" s="14"/>
      <c r="F121" s="14"/>
      <c r="G121" s="14"/>
      <c r="H121" s="14"/>
      <c r="I121" s="14"/>
      <c r="J121" s="14"/>
      <c r="K121" s="14"/>
      <c r="L121" s="14"/>
      <c r="M121" s="14"/>
      <c r="N121" s="14"/>
      <c r="O121" s="14"/>
      <c r="P121" s="14"/>
      <c r="R121" s="205"/>
      <c r="S121" s="4"/>
      <c r="T121" s="4"/>
      <c r="U121" s="4"/>
      <c r="V121" s="4"/>
      <c r="W121" s="4"/>
      <c r="X121" s="4"/>
    </row>
    <row r="122" spans="1:36" ht="14.45" customHeight="1" x14ac:dyDescent="0.2">
      <c r="C122" s="4"/>
      <c r="D122" s="14"/>
      <c r="E122" s="14"/>
      <c r="F122" s="14"/>
      <c r="G122" s="14"/>
      <c r="H122" s="14"/>
      <c r="I122" s="14"/>
      <c r="J122" s="14"/>
      <c r="K122" s="14"/>
      <c r="L122" s="14"/>
      <c r="M122" s="14"/>
      <c r="N122" s="14"/>
      <c r="O122" s="14"/>
      <c r="P122" s="14"/>
      <c r="R122" s="205"/>
      <c r="S122" s="4"/>
      <c r="T122" s="4"/>
      <c r="U122" s="4"/>
      <c r="V122" s="4"/>
      <c r="W122" s="4"/>
      <c r="X122" s="4"/>
    </row>
    <row r="123" spans="1:36" ht="31.5" customHeight="1" x14ac:dyDescent="0.2">
      <c r="C123" s="4"/>
      <c r="D123" s="14"/>
      <c r="E123" s="14"/>
      <c r="F123" s="14"/>
      <c r="G123" s="14"/>
      <c r="H123" s="14"/>
      <c r="I123" s="14"/>
      <c r="K123" s="19"/>
      <c r="M123" s="14"/>
      <c r="N123" s="56"/>
      <c r="O123" s="14"/>
      <c r="P123" s="56" t="s">
        <v>255</v>
      </c>
      <c r="R123" s="205"/>
      <c r="S123" s="4"/>
      <c r="T123" s="4"/>
      <c r="U123" s="4"/>
      <c r="V123" s="4"/>
      <c r="W123" s="4"/>
      <c r="X123" s="4"/>
    </row>
    <row r="124" spans="1:36" ht="14.45" customHeight="1" x14ac:dyDescent="0.2">
      <c r="C124" s="4"/>
      <c r="D124" s="14"/>
      <c r="E124" s="14"/>
      <c r="F124" s="14"/>
      <c r="G124" s="14"/>
      <c r="H124" s="14"/>
      <c r="I124" s="14"/>
      <c r="K124" s="6"/>
      <c r="M124" s="14"/>
      <c r="N124" s="17"/>
      <c r="O124" s="14"/>
      <c r="P124" s="6" t="s">
        <v>3</v>
      </c>
      <c r="R124" s="205"/>
      <c r="S124" s="4"/>
      <c r="T124" s="4"/>
      <c r="U124" s="4"/>
      <c r="V124" s="4"/>
      <c r="W124" s="4"/>
      <c r="X124" s="4"/>
    </row>
    <row r="125" spans="1:36" ht="14.45" customHeight="1" x14ac:dyDescent="0.2">
      <c r="C125" s="4"/>
      <c r="D125" s="14"/>
      <c r="E125" s="14"/>
      <c r="F125" s="14"/>
      <c r="G125" s="14"/>
      <c r="H125" s="14"/>
      <c r="I125" s="14"/>
      <c r="K125" s="4"/>
      <c r="M125" s="14"/>
      <c r="N125" s="33"/>
      <c r="O125" s="14"/>
      <c r="P125" s="17"/>
      <c r="R125" s="205"/>
      <c r="S125" s="4"/>
      <c r="T125" s="4"/>
      <c r="U125" s="4"/>
      <c r="V125" s="4"/>
      <c r="W125" s="4"/>
      <c r="X125" s="4"/>
    </row>
    <row r="126" spans="1:36" ht="14.45" customHeight="1" x14ac:dyDescent="0.2">
      <c r="C126" s="383" t="s">
        <v>71</v>
      </c>
      <c r="D126" s="383"/>
      <c r="E126" s="383"/>
      <c r="F126" s="383"/>
      <c r="G126" s="59"/>
      <c r="H126" s="14"/>
      <c r="I126" s="14"/>
      <c r="K126" s="63"/>
      <c r="M126" s="14"/>
      <c r="N126" s="62"/>
      <c r="O126" s="12"/>
      <c r="P126" s="62">
        <v>33452</v>
      </c>
      <c r="R126" s="205"/>
      <c r="S126" s="4"/>
      <c r="T126" s="4"/>
      <c r="U126" s="4"/>
      <c r="V126" s="4"/>
      <c r="W126" s="4"/>
      <c r="X126" s="4"/>
    </row>
    <row r="127" spans="1:36" ht="14.45" customHeight="1" x14ac:dyDescent="0.2">
      <c r="C127" s="383" t="s">
        <v>70</v>
      </c>
      <c r="D127" s="383"/>
      <c r="E127" s="383"/>
      <c r="F127" s="383"/>
      <c r="G127" s="59"/>
      <c r="H127" s="14"/>
      <c r="I127" s="14"/>
      <c r="K127" s="63"/>
      <c r="M127" s="14"/>
      <c r="N127" s="62"/>
      <c r="O127" s="12"/>
      <c r="P127" s="62">
        <v>110803</v>
      </c>
      <c r="R127" s="205"/>
      <c r="S127" s="4"/>
      <c r="T127" s="4"/>
      <c r="U127" s="4"/>
      <c r="V127" s="4"/>
      <c r="W127" s="4"/>
      <c r="X127" s="4"/>
    </row>
    <row r="128" spans="1:36" ht="14.45" customHeight="1" x14ac:dyDescent="0.2">
      <c r="C128" s="4"/>
      <c r="D128" s="14"/>
      <c r="E128" s="14"/>
      <c r="F128" s="14"/>
      <c r="G128" s="14"/>
      <c r="H128" s="14"/>
      <c r="I128" s="14"/>
      <c r="K128" s="63"/>
      <c r="M128" s="14"/>
      <c r="N128" s="34"/>
      <c r="O128" s="12"/>
      <c r="P128" s="188"/>
      <c r="R128" s="205"/>
      <c r="S128" s="4"/>
      <c r="T128" s="4"/>
      <c r="U128" s="4"/>
      <c r="V128" s="4"/>
      <c r="W128" s="4"/>
      <c r="X128" s="4"/>
    </row>
    <row r="129" spans="1:27" ht="14.45" customHeight="1" thickBot="1" x14ac:dyDescent="0.25">
      <c r="D129" s="3"/>
      <c r="E129" s="3"/>
      <c r="K129" s="64"/>
      <c r="N129" s="58"/>
      <c r="O129" s="82"/>
      <c r="P129" s="189">
        <f>SUM(P126:P128)</f>
        <v>144255</v>
      </c>
      <c r="R129" s="200"/>
      <c r="S129" s="356"/>
      <c r="T129" s="356"/>
      <c r="U129" s="356"/>
      <c r="V129" s="356"/>
      <c r="W129" s="356"/>
      <c r="X129" s="356"/>
      <c r="Y129" s="356"/>
    </row>
    <row r="130" spans="1:27" ht="14.45" customHeight="1" x14ac:dyDescent="0.2">
      <c r="A130" s="3"/>
      <c r="C130" s="3"/>
      <c r="D130" s="3"/>
      <c r="E130" s="3"/>
      <c r="J130" s="38"/>
      <c r="K130" s="37"/>
      <c r="L130" s="39"/>
      <c r="N130" s="21"/>
      <c r="S130" s="356"/>
      <c r="T130" s="356"/>
      <c r="U130" s="356"/>
      <c r="V130" s="356"/>
      <c r="W130" s="356"/>
      <c r="X130" s="356"/>
      <c r="Y130" s="356"/>
    </row>
    <row r="131" spans="1:27" ht="14.45" customHeight="1" x14ac:dyDescent="0.2">
      <c r="A131" s="3">
        <v>15</v>
      </c>
      <c r="C131" s="365" t="s">
        <v>51</v>
      </c>
      <c r="D131" s="365"/>
      <c r="E131" s="365"/>
      <c r="F131" s="365"/>
      <c r="G131" s="365"/>
      <c r="H131" s="365"/>
      <c r="I131" s="365"/>
      <c r="J131" s="365"/>
      <c r="K131" s="365"/>
      <c r="L131" s="365"/>
      <c r="M131" s="365"/>
      <c r="N131" s="365"/>
      <c r="O131" s="365"/>
      <c r="P131" s="365"/>
      <c r="R131" s="356"/>
      <c r="S131" s="356"/>
      <c r="T131" s="356"/>
      <c r="U131" s="356"/>
      <c r="V131" s="356"/>
      <c r="W131" s="356"/>
      <c r="X131" s="356"/>
      <c r="Y131" s="14"/>
      <c r="Z131" s="14"/>
      <c r="AA131" s="14"/>
    </row>
    <row r="132" spans="1:27" ht="14.45" customHeight="1" x14ac:dyDescent="0.2">
      <c r="C132" s="14"/>
      <c r="D132" s="14"/>
      <c r="E132" s="14"/>
      <c r="F132" s="14"/>
      <c r="G132" s="14"/>
      <c r="H132" s="14"/>
      <c r="I132" s="14"/>
      <c r="J132" s="14"/>
      <c r="K132" s="14"/>
      <c r="L132" s="14"/>
      <c r="M132" s="14"/>
      <c r="N132" s="14"/>
      <c r="O132" s="14"/>
      <c r="P132" s="14"/>
      <c r="R132" s="205"/>
      <c r="S132" s="4"/>
      <c r="T132" s="4"/>
      <c r="U132" s="4"/>
      <c r="V132" s="4"/>
      <c r="W132" s="4"/>
      <c r="X132" s="4"/>
      <c r="Y132" s="14"/>
      <c r="Z132" s="14"/>
      <c r="AA132" s="14"/>
    </row>
    <row r="133" spans="1:27" ht="56.25" customHeight="1" x14ac:dyDescent="0.2">
      <c r="C133" s="14"/>
      <c r="D133" s="14"/>
      <c r="E133" s="14"/>
      <c r="F133" s="14"/>
      <c r="G133" s="14"/>
      <c r="H133" s="14"/>
      <c r="I133" s="14"/>
      <c r="K133" s="19"/>
      <c r="M133" s="14"/>
      <c r="O133" s="14"/>
      <c r="P133" s="66" t="s">
        <v>253</v>
      </c>
      <c r="R133" s="205"/>
      <c r="S133" s="4"/>
      <c r="T133" s="4"/>
      <c r="U133" s="4"/>
      <c r="V133" s="4"/>
      <c r="W133" s="4"/>
      <c r="X133" s="4"/>
      <c r="Y133" s="14"/>
      <c r="Z133" s="14"/>
      <c r="AA133" s="14"/>
    </row>
    <row r="134" spans="1:27" ht="14.45" customHeight="1" x14ac:dyDescent="0.2">
      <c r="C134" s="1" t="s">
        <v>143</v>
      </c>
      <c r="D134" s="161"/>
      <c r="E134" s="161"/>
      <c r="F134" s="161"/>
      <c r="O134" s="12"/>
      <c r="P134" s="12"/>
      <c r="R134" s="205"/>
      <c r="S134" s="9"/>
      <c r="T134" s="9"/>
      <c r="U134" s="12"/>
      <c r="V134" s="12"/>
      <c r="W134" s="12"/>
      <c r="Y134" s="12"/>
      <c r="AA134" s="12"/>
    </row>
    <row r="135" spans="1:27" ht="14.45" customHeight="1" x14ac:dyDescent="0.2">
      <c r="C135" s="1"/>
      <c r="D135" s="161"/>
      <c r="E135" s="161"/>
      <c r="F135" s="161"/>
      <c r="O135" s="12"/>
      <c r="P135" s="12"/>
      <c r="R135" s="205"/>
      <c r="S135" s="9"/>
      <c r="T135" s="9"/>
      <c r="U135" s="12"/>
      <c r="V135" s="12"/>
      <c r="W135" s="12"/>
      <c r="Y135" s="12"/>
      <c r="AA135" s="12"/>
    </row>
    <row r="136" spans="1:27" ht="14.45" customHeight="1" x14ac:dyDescent="0.2">
      <c r="C136" s="3" t="s">
        <v>73</v>
      </c>
      <c r="H136" s="47" t="s">
        <v>72</v>
      </c>
      <c r="L136" s="387" t="s">
        <v>246</v>
      </c>
      <c r="M136" s="387"/>
      <c r="N136" s="387"/>
      <c r="O136" s="12"/>
      <c r="P136" s="6" t="s">
        <v>3</v>
      </c>
      <c r="R136" s="205"/>
      <c r="S136" s="9"/>
      <c r="T136" s="9"/>
      <c r="U136" s="12"/>
      <c r="V136" s="12"/>
      <c r="W136" s="12"/>
      <c r="Y136" s="12"/>
      <c r="AA136" s="12"/>
    </row>
    <row r="137" spans="1:27" ht="9" customHeight="1" x14ac:dyDescent="0.2">
      <c r="C137" s="3"/>
      <c r="H137" s="3"/>
      <c r="L137" s="56"/>
      <c r="M137" s="56"/>
      <c r="N137" s="56"/>
      <c r="O137" s="12"/>
      <c r="P137" s="6"/>
      <c r="R137" s="205"/>
      <c r="S137" s="9"/>
      <c r="T137" s="9"/>
      <c r="U137" s="12"/>
      <c r="V137" s="12"/>
      <c r="W137" s="12"/>
      <c r="Y137" s="12"/>
      <c r="AA137" s="12"/>
    </row>
    <row r="138" spans="1:27" ht="18" customHeight="1" x14ac:dyDescent="0.2">
      <c r="C138" s="12" t="s">
        <v>64</v>
      </c>
      <c r="D138" s="12"/>
      <c r="E138" s="12"/>
      <c r="F138" s="12"/>
      <c r="G138" s="12"/>
      <c r="H138" s="12" t="s">
        <v>195</v>
      </c>
      <c r="I138" s="12"/>
      <c r="J138" s="12"/>
      <c r="K138" s="12"/>
      <c r="L138" s="348" t="s">
        <v>67</v>
      </c>
      <c r="M138" s="348"/>
      <c r="N138" s="348"/>
      <c r="O138" s="12"/>
      <c r="P138" s="160">
        <v>605</v>
      </c>
      <c r="R138" s="205"/>
      <c r="W138" s="12"/>
      <c r="Y138" s="115"/>
      <c r="AA138" s="12"/>
    </row>
    <row r="139" spans="1:27" ht="18.75" customHeight="1" x14ac:dyDescent="0.2">
      <c r="C139" s="12" t="s">
        <v>64</v>
      </c>
      <c r="D139" s="12"/>
      <c r="E139" s="12"/>
      <c r="F139" s="12"/>
      <c r="G139" s="12"/>
      <c r="H139" s="12" t="s">
        <v>195</v>
      </c>
      <c r="I139" s="12"/>
      <c r="J139" s="12"/>
      <c r="K139" s="12"/>
      <c r="L139" s="348" t="s">
        <v>69</v>
      </c>
      <c r="M139" s="348"/>
      <c r="N139" s="348"/>
      <c r="O139" s="12"/>
      <c r="P139" s="160">
        <v>509</v>
      </c>
      <c r="R139" s="205"/>
      <c r="W139" s="12"/>
      <c r="Y139" s="115"/>
      <c r="AA139" s="12"/>
    </row>
    <row r="140" spans="1:27" ht="18.75" customHeight="1" x14ac:dyDescent="0.2">
      <c r="C140" s="12"/>
      <c r="D140" s="12"/>
      <c r="E140" s="12"/>
      <c r="F140" s="12"/>
      <c r="G140" s="12"/>
      <c r="H140" s="12"/>
      <c r="I140" s="12"/>
      <c r="J140" s="12"/>
      <c r="K140" s="12"/>
      <c r="L140" s="9"/>
      <c r="M140" s="9"/>
      <c r="N140" s="9"/>
      <c r="O140" s="12"/>
      <c r="P140" s="160"/>
      <c r="R140" s="205"/>
      <c r="W140" s="12"/>
      <c r="Y140" s="115"/>
      <c r="AA140" s="12"/>
    </row>
    <row r="141" spans="1:27" ht="18" customHeight="1" x14ac:dyDescent="0.2">
      <c r="C141" s="1" t="s">
        <v>171</v>
      </c>
      <c r="D141" s="12"/>
      <c r="E141" s="12"/>
      <c r="F141" s="12"/>
      <c r="G141" s="12"/>
      <c r="H141" s="12"/>
      <c r="I141" s="12"/>
      <c r="J141" s="12"/>
      <c r="K141" s="12"/>
      <c r="L141" s="9"/>
      <c r="M141" s="9"/>
      <c r="N141" s="9"/>
      <c r="O141" s="12"/>
      <c r="P141" s="160"/>
      <c r="R141" s="205"/>
      <c r="W141" s="12"/>
      <c r="Y141" s="115"/>
      <c r="AA141" s="12"/>
    </row>
    <row r="142" spans="1:27" ht="18" customHeight="1" x14ac:dyDescent="0.2">
      <c r="C142" s="1"/>
      <c r="D142" s="12"/>
      <c r="E142" s="12"/>
      <c r="F142" s="12"/>
      <c r="G142" s="12"/>
      <c r="H142" s="12"/>
      <c r="I142" s="12"/>
      <c r="J142" s="12"/>
      <c r="K142" s="12"/>
      <c r="L142" s="9"/>
      <c r="M142" s="9"/>
      <c r="N142" s="9"/>
      <c r="O142" s="12"/>
      <c r="P142" s="160"/>
      <c r="R142" s="205"/>
      <c r="W142" s="12"/>
      <c r="Y142" s="115"/>
      <c r="AA142" s="12"/>
    </row>
    <row r="143" spans="1:27" ht="18" customHeight="1" x14ac:dyDescent="0.2">
      <c r="C143" s="3" t="s">
        <v>73</v>
      </c>
      <c r="H143" s="3" t="s">
        <v>72</v>
      </c>
      <c r="L143" s="387" t="s">
        <v>246</v>
      </c>
      <c r="M143" s="387"/>
      <c r="N143" s="387"/>
      <c r="O143" s="12"/>
      <c r="P143" s="6" t="s">
        <v>3</v>
      </c>
      <c r="R143" s="205"/>
      <c r="W143" s="12"/>
      <c r="Y143" s="115"/>
      <c r="AA143" s="12"/>
    </row>
    <row r="144" spans="1:27" ht="12" customHeight="1" x14ac:dyDescent="0.2">
      <c r="C144" s="3"/>
      <c r="H144" s="3"/>
      <c r="L144" s="56"/>
      <c r="M144" s="56"/>
      <c r="N144" s="56"/>
      <c r="O144" s="12"/>
      <c r="P144" s="6"/>
      <c r="R144" s="205"/>
      <c r="W144" s="12"/>
      <c r="Y144" s="115"/>
      <c r="AA144" s="12"/>
    </row>
    <row r="145" spans="1:27" ht="32.25" customHeight="1" x14ac:dyDescent="0.2">
      <c r="C145" s="348" t="s">
        <v>169</v>
      </c>
      <c r="D145" s="348"/>
      <c r="E145" s="348"/>
      <c r="F145" s="348"/>
      <c r="G145" s="12"/>
      <c r="H145" s="12" t="s">
        <v>74</v>
      </c>
      <c r="I145" s="12"/>
      <c r="J145" s="12"/>
      <c r="K145" s="12"/>
      <c r="L145" s="348" t="s">
        <v>52</v>
      </c>
      <c r="M145" s="348"/>
      <c r="N145" s="348"/>
      <c r="O145" s="12"/>
      <c r="P145" s="160">
        <v>3343</v>
      </c>
      <c r="R145" s="205"/>
      <c r="W145" s="12"/>
      <c r="Y145" s="115"/>
      <c r="AA145" s="12"/>
    </row>
    <row r="146" spans="1:27" ht="12" customHeight="1" x14ac:dyDescent="0.2">
      <c r="C146" s="3"/>
      <c r="H146" s="3"/>
      <c r="L146" s="56"/>
      <c r="M146" s="56"/>
      <c r="N146" s="56"/>
      <c r="O146" s="12"/>
      <c r="P146" s="6"/>
      <c r="R146" s="205"/>
      <c r="W146" s="12"/>
      <c r="Y146" s="115"/>
      <c r="AA146" s="12"/>
    </row>
    <row r="147" spans="1:27" ht="18" customHeight="1" x14ac:dyDescent="0.2">
      <c r="C147" s="12" t="s">
        <v>174</v>
      </c>
      <c r="D147" s="12"/>
      <c r="E147" s="12"/>
      <c r="F147" s="12"/>
      <c r="G147" s="12"/>
      <c r="H147" s="12" t="s">
        <v>74</v>
      </c>
      <c r="I147" s="12"/>
      <c r="J147" s="12"/>
      <c r="K147" s="12"/>
      <c r="L147" s="348" t="s">
        <v>52</v>
      </c>
      <c r="M147" s="348"/>
      <c r="N147" s="348"/>
      <c r="O147" s="12"/>
      <c r="P147" s="160">
        <v>966</v>
      </c>
      <c r="R147" s="205"/>
      <c r="W147" s="12"/>
      <c r="Y147" s="115"/>
      <c r="AA147" s="12"/>
    </row>
    <row r="148" spans="1:27" ht="17.25" customHeight="1" x14ac:dyDescent="0.2">
      <c r="C148" s="396"/>
      <c r="D148" s="396"/>
      <c r="E148" s="181"/>
      <c r="F148" s="12"/>
      <c r="G148" s="12"/>
      <c r="H148" s="12"/>
      <c r="I148" s="12"/>
      <c r="J148" s="12"/>
      <c r="K148" s="12"/>
      <c r="L148" s="347"/>
      <c r="M148" s="347"/>
      <c r="N148" s="347"/>
      <c r="O148" s="12"/>
      <c r="P148" s="160"/>
      <c r="R148" s="205"/>
      <c r="W148" s="12"/>
      <c r="Y148" s="115"/>
      <c r="AA148" s="12"/>
    </row>
    <row r="149" spans="1:27" ht="18" customHeight="1" x14ac:dyDescent="0.2">
      <c r="C149" s="12" t="s">
        <v>175</v>
      </c>
      <c r="D149" s="133"/>
      <c r="E149" s="133"/>
      <c r="F149" s="133"/>
      <c r="G149" s="12"/>
      <c r="H149" s="12" t="s">
        <v>74</v>
      </c>
      <c r="I149" s="12"/>
      <c r="J149" s="12"/>
      <c r="K149" s="12"/>
      <c r="L149" s="348" t="s">
        <v>52</v>
      </c>
      <c r="M149" s="348"/>
      <c r="N149" s="348"/>
      <c r="O149" s="12"/>
      <c r="P149" s="160">
        <v>288</v>
      </c>
      <c r="R149" s="205"/>
      <c r="W149" s="12"/>
      <c r="Y149" s="115"/>
      <c r="AA149" s="12"/>
    </row>
    <row r="150" spans="1:27" ht="15.75" customHeight="1" x14ac:dyDescent="0.2">
      <c r="C150" s="388"/>
      <c r="D150" s="389"/>
      <c r="E150" s="182"/>
      <c r="F150" s="133"/>
      <c r="G150" s="12"/>
      <c r="H150" s="12"/>
      <c r="I150" s="12"/>
      <c r="J150" s="12"/>
      <c r="K150" s="12"/>
      <c r="L150" s="347"/>
      <c r="M150" s="347"/>
      <c r="N150" s="347"/>
      <c r="O150" s="12"/>
      <c r="P150" s="160"/>
      <c r="R150" s="205"/>
      <c r="W150" s="12"/>
      <c r="Y150" s="115"/>
      <c r="AA150" s="12"/>
    </row>
    <row r="151" spans="1:27" ht="30" customHeight="1" x14ac:dyDescent="0.2">
      <c r="C151" s="12" t="s">
        <v>65</v>
      </c>
      <c r="D151" s="12"/>
      <c r="E151" s="12"/>
      <c r="F151" s="12"/>
      <c r="G151" s="12"/>
      <c r="H151" s="12" t="s">
        <v>74</v>
      </c>
      <c r="I151" s="12"/>
      <c r="J151" s="12"/>
      <c r="K151" s="12"/>
      <c r="L151" s="348" t="s">
        <v>52</v>
      </c>
      <c r="M151" s="348"/>
      <c r="N151" s="348"/>
      <c r="O151" s="12"/>
      <c r="P151" s="160">
        <v>19</v>
      </c>
      <c r="R151" s="205"/>
      <c r="W151" s="12"/>
      <c r="Y151" s="115"/>
      <c r="AA151" s="12"/>
    </row>
    <row r="152" spans="1:27" ht="30" customHeight="1" x14ac:dyDescent="0.2">
      <c r="C152" s="12" t="s">
        <v>196</v>
      </c>
      <c r="D152" s="12"/>
      <c r="E152" s="12"/>
      <c r="F152" s="12"/>
      <c r="G152" s="12"/>
      <c r="H152" s="12" t="s">
        <v>74</v>
      </c>
      <c r="I152" s="12"/>
      <c r="J152" s="12"/>
      <c r="K152" s="12"/>
      <c r="L152" s="348" t="s">
        <v>52</v>
      </c>
      <c r="M152" s="348"/>
      <c r="N152" s="348"/>
      <c r="O152" s="12"/>
      <c r="P152" s="160">
        <v>31</v>
      </c>
      <c r="R152" s="205"/>
      <c r="W152" s="12"/>
      <c r="Y152" s="115"/>
      <c r="AA152" s="12"/>
    </row>
    <row r="153" spans="1:27" ht="30" customHeight="1" x14ac:dyDescent="0.2">
      <c r="C153" s="12" t="s">
        <v>119</v>
      </c>
      <c r="D153" s="12"/>
      <c r="E153" s="12"/>
      <c r="F153" s="12"/>
      <c r="G153" s="12"/>
      <c r="H153" s="12" t="s">
        <v>74</v>
      </c>
      <c r="I153" s="12"/>
      <c r="J153" s="12"/>
      <c r="K153" s="12"/>
      <c r="L153" s="348" t="s">
        <v>52</v>
      </c>
      <c r="M153" s="348"/>
      <c r="N153" s="348"/>
      <c r="O153" s="12"/>
      <c r="P153" s="160">
        <v>95</v>
      </c>
      <c r="R153" s="205"/>
      <c r="W153" s="12"/>
      <c r="Y153" s="115"/>
      <c r="AA153" s="12"/>
    </row>
    <row r="154" spans="1:27" ht="30" customHeight="1" x14ac:dyDescent="0.2">
      <c r="C154" s="12" t="s">
        <v>66</v>
      </c>
      <c r="D154" s="12"/>
      <c r="E154" s="12"/>
      <c r="F154" s="12"/>
      <c r="G154" s="12"/>
      <c r="H154" s="12" t="s">
        <v>74</v>
      </c>
      <c r="I154" s="12"/>
      <c r="J154" s="12"/>
      <c r="K154" s="12"/>
      <c r="L154" s="348" t="s">
        <v>52</v>
      </c>
      <c r="M154" s="348"/>
      <c r="N154" s="348"/>
      <c r="O154" s="12"/>
      <c r="P154" s="160">
        <v>26</v>
      </c>
      <c r="R154" s="205"/>
      <c r="W154" s="12"/>
      <c r="Y154" s="115"/>
      <c r="AA154" s="12"/>
    </row>
    <row r="155" spans="1:27" ht="30" customHeight="1" x14ac:dyDescent="0.2">
      <c r="C155" s="12" t="s">
        <v>101</v>
      </c>
      <c r="D155" s="12"/>
      <c r="E155" s="12"/>
      <c r="F155" s="12"/>
      <c r="G155" s="12"/>
      <c r="H155" s="12" t="s">
        <v>74</v>
      </c>
      <c r="I155" s="12"/>
      <c r="J155" s="12"/>
      <c r="K155" s="12"/>
      <c r="L155" s="348" t="s">
        <v>52</v>
      </c>
      <c r="M155" s="348"/>
      <c r="N155" s="348"/>
      <c r="O155" s="12"/>
      <c r="P155" s="160">
        <v>142</v>
      </c>
      <c r="R155" s="205"/>
      <c r="W155" s="12"/>
      <c r="Y155" s="115"/>
      <c r="AA155" s="12"/>
    </row>
    <row r="156" spans="1:27" ht="30" customHeight="1" x14ac:dyDescent="0.2">
      <c r="C156" s="12" t="s">
        <v>129</v>
      </c>
      <c r="D156" s="12"/>
      <c r="E156" s="12"/>
      <c r="F156" s="12"/>
      <c r="G156" s="12"/>
      <c r="H156" s="12" t="s">
        <v>74</v>
      </c>
      <c r="I156" s="12"/>
      <c r="J156" s="12"/>
      <c r="K156" s="12"/>
      <c r="L156" s="348" t="s">
        <v>52</v>
      </c>
      <c r="M156" s="348"/>
      <c r="N156" s="348"/>
      <c r="O156" s="12"/>
      <c r="P156" s="160">
        <v>22</v>
      </c>
      <c r="R156" s="205"/>
      <c r="W156" s="12"/>
      <c r="Y156" s="115"/>
      <c r="AA156" s="12"/>
    </row>
    <row r="157" spans="1:27" ht="28.5" customHeight="1" x14ac:dyDescent="0.2">
      <c r="A157" s="3"/>
      <c r="C157" s="12" t="s">
        <v>192</v>
      </c>
      <c r="D157" s="12"/>
      <c r="E157" s="12"/>
      <c r="F157" s="12"/>
      <c r="G157" s="12"/>
      <c r="H157" s="12" t="s">
        <v>74</v>
      </c>
      <c r="I157" s="12"/>
      <c r="J157" s="12"/>
      <c r="K157" s="12"/>
      <c r="L157" s="348" t="s">
        <v>52</v>
      </c>
      <c r="M157" s="348"/>
      <c r="N157" s="348"/>
      <c r="O157" s="12"/>
      <c r="P157" s="160">
        <v>91</v>
      </c>
      <c r="R157" s="205"/>
      <c r="S157" s="4"/>
      <c r="T157" s="4"/>
      <c r="U157" s="4"/>
      <c r="V157" s="4"/>
      <c r="W157" s="4"/>
      <c r="X157" s="4"/>
      <c r="Y157" s="14"/>
      <c r="Z157" s="14"/>
      <c r="AA157" s="14"/>
    </row>
    <row r="158" spans="1:27" ht="21" customHeight="1" x14ac:dyDescent="0.2">
      <c r="A158" s="3"/>
      <c r="C158" s="1" t="s">
        <v>216</v>
      </c>
      <c r="D158" s="161"/>
      <c r="E158" s="14"/>
      <c r="F158" s="14"/>
      <c r="G158" s="14"/>
      <c r="H158" s="14"/>
      <c r="I158" s="14"/>
      <c r="J158" s="14"/>
      <c r="K158" s="14"/>
      <c r="L158" s="14"/>
      <c r="M158" s="14"/>
      <c r="N158" s="14"/>
      <c r="O158" s="14"/>
      <c r="P158" s="14"/>
      <c r="R158" s="205"/>
      <c r="S158" s="4"/>
      <c r="T158" s="4"/>
      <c r="U158" s="4"/>
      <c r="V158" s="4"/>
      <c r="W158" s="4"/>
      <c r="X158" s="4"/>
      <c r="Y158" s="14"/>
      <c r="Z158" s="14"/>
      <c r="AA158" s="14"/>
    </row>
    <row r="159" spans="1:27" ht="15.75" customHeight="1" x14ac:dyDescent="0.2">
      <c r="A159" s="3"/>
      <c r="C159" s="3"/>
      <c r="D159" s="4"/>
      <c r="E159" s="4"/>
      <c r="F159" s="4"/>
      <c r="G159" s="4"/>
      <c r="H159" s="4"/>
      <c r="I159" s="4"/>
      <c r="J159" s="4"/>
      <c r="K159" s="4"/>
      <c r="L159" s="4"/>
      <c r="M159" s="4"/>
      <c r="N159" s="4"/>
      <c r="O159" s="4"/>
      <c r="P159" s="4"/>
      <c r="R159" s="205"/>
      <c r="S159" s="4"/>
      <c r="T159" s="4"/>
      <c r="U159" s="4"/>
      <c r="V159" s="4"/>
      <c r="W159" s="4"/>
      <c r="X159" s="4"/>
      <c r="Y159" s="14"/>
      <c r="Z159" s="14"/>
      <c r="AA159" s="14"/>
    </row>
    <row r="160" spans="1:27" ht="18.75" customHeight="1" x14ac:dyDescent="0.2">
      <c r="C160" s="12" t="s">
        <v>198</v>
      </c>
      <c r="D160" s="12"/>
      <c r="E160" s="12"/>
      <c r="F160" s="12"/>
      <c r="G160" s="12"/>
      <c r="H160" s="12" t="s">
        <v>74</v>
      </c>
      <c r="I160" s="12"/>
      <c r="J160" s="12"/>
      <c r="K160" s="12"/>
      <c r="L160" s="348" t="s">
        <v>197</v>
      </c>
      <c r="M160" s="347"/>
      <c r="N160" s="347"/>
      <c r="O160" s="12"/>
      <c r="P160" s="160">
        <v>9944</v>
      </c>
      <c r="R160" s="205"/>
      <c r="W160" s="12"/>
      <c r="Y160" s="115"/>
      <c r="AA160" s="12"/>
    </row>
    <row r="161" spans="3:27" ht="29.25" customHeight="1" x14ac:dyDescent="0.2">
      <c r="C161" s="12" t="s">
        <v>206</v>
      </c>
      <c r="D161" s="12"/>
      <c r="E161" s="12"/>
      <c r="F161" s="12"/>
      <c r="G161" s="12"/>
      <c r="H161" s="12" t="s">
        <v>74</v>
      </c>
      <c r="I161" s="12"/>
      <c r="J161" s="12"/>
      <c r="K161" s="12"/>
      <c r="L161" s="348" t="s">
        <v>207</v>
      </c>
      <c r="M161" s="347"/>
      <c r="N161" s="347"/>
      <c r="O161" s="12"/>
      <c r="P161" s="160">
        <v>210</v>
      </c>
      <c r="R161" s="205"/>
      <c r="W161" s="12"/>
      <c r="Y161" s="115"/>
      <c r="AA161" s="12"/>
    </row>
    <row r="162" spans="3:27" ht="23.25" customHeight="1" x14ac:dyDescent="0.2">
      <c r="C162" s="12" t="s">
        <v>208</v>
      </c>
      <c r="D162" s="12"/>
      <c r="E162" s="12"/>
      <c r="F162" s="12"/>
      <c r="G162" s="12"/>
      <c r="H162" s="12" t="s">
        <v>74</v>
      </c>
      <c r="I162" s="12"/>
      <c r="J162" s="12"/>
      <c r="K162" s="12"/>
      <c r="L162" s="348" t="s">
        <v>209</v>
      </c>
      <c r="M162" s="347"/>
      <c r="N162" s="347"/>
      <c r="O162" s="12"/>
      <c r="P162" s="160">
        <v>758</v>
      </c>
      <c r="R162" s="205"/>
      <c r="W162" s="12"/>
      <c r="Y162" s="115"/>
      <c r="AA162" s="12"/>
    </row>
    <row r="163" spans="3:27" ht="18" customHeight="1" x14ac:dyDescent="0.2">
      <c r="C163" s="12" t="s">
        <v>149</v>
      </c>
      <c r="D163" s="12"/>
      <c r="E163" s="12"/>
      <c r="F163" s="12"/>
      <c r="G163" s="12"/>
      <c r="H163" s="12" t="s">
        <v>74</v>
      </c>
      <c r="I163" s="12"/>
      <c r="J163" s="12"/>
      <c r="K163" s="12"/>
      <c r="L163" s="348" t="s">
        <v>170</v>
      </c>
      <c r="M163" s="348"/>
      <c r="N163" s="348"/>
      <c r="O163" s="12"/>
      <c r="P163" s="160">
        <v>215</v>
      </c>
      <c r="R163" s="205"/>
      <c r="W163" s="12"/>
      <c r="Y163" s="115"/>
      <c r="AA163" s="12"/>
    </row>
  </sheetData>
  <mergeCells count="65">
    <mergeCell ref="L156:N156"/>
    <mergeCell ref="L138:N138"/>
    <mergeCell ref="C126:F126"/>
    <mergeCell ref="C113:P113"/>
    <mergeCell ref="L139:N139"/>
    <mergeCell ref="L155:N155"/>
    <mergeCell ref="L154:N154"/>
    <mergeCell ref="L152:N152"/>
    <mergeCell ref="L145:N145"/>
    <mergeCell ref="L153:N153"/>
    <mergeCell ref="L151:N151"/>
    <mergeCell ref="L163:N163"/>
    <mergeCell ref="L161:N161"/>
    <mergeCell ref="R35:AG35"/>
    <mergeCell ref="AD44:AG44"/>
    <mergeCell ref="Z44:AB44"/>
    <mergeCell ref="R120:X120"/>
    <mergeCell ref="R46:AI46"/>
    <mergeCell ref="L162:N162"/>
    <mergeCell ref="L157:N157"/>
    <mergeCell ref="S130:Y130"/>
    <mergeCell ref="C105:N105"/>
    <mergeCell ref="C44:P44"/>
    <mergeCell ref="C107:P107"/>
    <mergeCell ref="C111:P111"/>
    <mergeCell ref="L160:N160"/>
    <mergeCell ref="C148:D148"/>
    <mergeCell ref="C3:P3"/>
    <mergeCell ref="C5:P5"/>
    <mergeCell ref="C9:P9"/>
    <mergeCell ref="C7:P7"/>
    <mergeCell ref="C13:P13"/>
    <mergeCell ref="C12:P12"/>
    <mergeCell ref="R131:X131"/>
    <mergeCell ref="L136:N136"/>
    <mergeCell ref="C131:P131"/>
    <mergeCell ref="L143:N143"/>
    <mergeCell ref="L149:N150"/>
    <mergeCell ref="L147:N148"/>
    <mergeCell ref="C150:D150"/>
    <mergeCell ref="C145:F145"/>
    <mergeCell ref="S119:AE119"/>
    <mergeCell ref="S115:AJ115"/>
    <mergeCell ref="C115:P115"/>
    <mergeCell ref="C119:P119"/>
    <mergeCell ref="S129:Y129"/>
    <mergeCell ref="C127:F127"/>
    <mergeCell ref="R106:AD106"/>
    <mergeCell ref="D39:P39"/>
    <mergeCell ref="D37:P37"/>
    <mergeCell ref="C48:P48"/>
    <mergeCell ref="S113:AH113"/>
    <mergeCell ref="C46:F46"/>
    <mergeCell ref="C106:N106"/>
    <mergeCell ref="C15:P15"/>
    <mergeCell ref="C17:P17"/>
    <mergeCell ref="R29:AG29"/>
    <mergeCell ref="C29:P29"/>
    <mergeCell ref="C33:P33"/>
    <mergeCell ref="C31:P31"/>
    <mergeCell ref="H20:J20"/>
    <mergeCell ref="C27:P27"/>
    <mergeCell ref="C25:P25"/>
    <mergeCell ref="L20:N20"/>
    <mergeCell ref="C21:P21"/>
  </mergeCells>
  <phoneticPr fontId="0" type="noConversion"/>
  <printOptions horizontalCentered="1"/>
  <pageMargins left="0.19685039370078741" right="0.15748031496062992" top="0.31496062992125984" bottom="0.23622047244094491" header="0.19685039370078741" footer="0.15748031496062992"/>
  <pageSetup paperSize="9" scale="81" fitToHeight="4" orientation="portrait" r:id="rId1"/>
  <headerFooter alignWithMargins="0">
    <oddHeader xml:space="preserve">&amp;C( &amp;P+4 )
</oddHeader>
  </headerFooter>
  <rowBreaks count="2" manualBreakCount="2">
    <brk id="48" max="15" man="1"/>
    <brk id="115"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5"/>
  <sheetViews>
    <sheetView showGridLines="0" view="pageBreakPreview" zoomScaleNormal="100" zoomScaleSheetLayoutView="100" workbookViewId="0">
      <selection activeCell="E18" sqref="E18"/>
    </sheetView>
  </sheetViews>
  <sheetFormatPr defaultColWidth="9.140625" defaultRowHeight="14.45" customHeight="1" x14ac:dyDescent="0.2"/>
  <cols>
    <col min="1" max="1" width="4.140625" style="2" customWidth="1"/>
    <col min="2" max="2" width="3" style="2" customWidth="1"/>
    <col min="3" max="3" width="4.85546875" style="2" customWidth="1"/>
    <col min="4" max="4" width="23.85546875" style="2" customWidth="1"/>
    <col min="5" max="5" width="10.42578125" style="2" customWidth="1"/>
    <col min="6" max="6" width="1.7109375" style="2" customWidth="1"/>
    <col min="7" max="7" width="9" style="2" customWidth="1"/>
    <col min="8" max="8" width="1.42578125" style="2" customWidth="1"/>
    <col min="9" max="9" width="12.42578125" style="2" customWidth="1"/>
    <col min="10" max="10" width="1.42578125" style="2" customWidth="1"/>
    <col min="11" max="11" width="13" style="2" customWidth="1"/>
    <col min="12" max="12" width="0.28515625" style="2" customWidth="1"/>
    <col min="13" max="13" width="13.42578125" style="2" customWidth="1"/>
    <col min="14" max="14" width="1.28515625" style="2" customWidth="1"/>
    <col min="15" max="15" width="13.85546875" style="2" customWidth="1"/>
    <col min="16" max="16" width="1.5703125" style="2" customWidth="1"/>
    <col min="17" max="17" width="9.140625" style="2" hidden="1" customWidth="1"/>
    <col min="18" max="18" width="14" style="2" hidden="1" customWidth="1"/>
    <col min="19" max="19" width="9.7109375" style="2" hidden="1" customWidth="1"/>
    <col min="20" max="21" width="0" style="2" hidden="1" customWidth="1"/>
    <col min="22" max="16384" width="9.140625" style="2"/>
  </cols>
  <sheetData>
    <row r="1" spans="1:25" ht="14.45" customHeight="1" x14ac:dyDescent="0.2">
      <c r="A1" s="399" t="s">
        <v>153</v>
      </c>
      <c r="B1" s="392"/>
      <c r="C1" s="392"/>
      <c r="D1" s="392"/>
      <c r="E1" s="392"/>
      <c r="F1" s="392"/>
      <c r="G1" s="392"/>
      <c r="H1" s="392"/>
      <c r="I1" s="392"/>
      <c r="J1" s="392"/>
      <c r="K1" s="392"/>
      <c r="L1" s="392"/>
      <c r="M1" s="392"/>
      <c r="N1" s="392"/>
      <c r="O1" s="392"/>
    </row>
    <row r="2" spans="1:25" ht="14.45" customHeight="1" x14ac:dyDescent="0.2">
      <c r="A2" s="392"/>
      <c r="B2" s="392"/>
      <c r="C2" s="392"/>
      <c r="D2" s="392"/>
      <c r="E2" s="392"/>
      <c r="F2" s="392"/>
      <c r="G2" s="392"/>
      <c r="H2" s="392"/>
      <c r="I2" s="392"/>
      <c r="J2" s="392"/>
      <c r="K2" s="392"/>
      <c r="L2" s="392"/>
      <c r="M2" s="392"/>
      <c r="N2" s="392"/>
      <c r="O2" s="392"/>
    </row>
    <row r="3" spans="1:25" ht="17.25" customHeight="1" x14ac:dyDescent="0.2">
      <c r="C3" s="12"/>
      <c r="G3" s="12"/>
      <c r="K3" s="9"/>
      <c r="L3" s="9"/>
      <c r="M3" s="9"/>
      <c r="O3" s="160"/>
    </row>
    <row r="4" spans="1:25" ht="14.45" customHeight="1" x14ac:dyDescent="0.2">
      <c r="A4" s="3">
        <v>16</v>
      </c>
      <c r="C4" s="195" t="s">
        <v>261</v>
      </c>
      <c r="D4" s="196"/>
      <c r="E4" s="196"/>
      <c r="F4" s="196"/>
      <c r="G4" s="196"/>
      <c r="H4" s="196"/>
      <c r="I4" s="196"/>
      <c r="J4" s="196"/>
      <c r="K4" s="196"/>
      <c r="L4" s="196"/>
      <c r="M4" s="196"/>
      <c r="N4" s="196"/>
      <c r="O4" s="196"/>
      <c r="Q4" s="4"/>
      <c r="R4" s="4"/>
      <c r="S4" s="14" t="s">
        <v>11</v>
      </c>
      <c r="T4" s="14"/>
      <c r="U4" s="14" t="s">
        <v>263</v>
      </c>
    </row>
    <row r="5" spans="1:25" ht="14.45" customHeight="1" x14ac:dyDescent="0.2">
      <c r="A5" s="3"/>
      <c r="C5" s="195"/>
      <c r="D5" s="196"/>
      <c r="E5" s="196"/>
      <c r="F5" s="196"/>
      <c r="G5" s="196"/>
      <c r="H5" s="196"/>
      <c r="I5" s="196"/>
      <c r="J5" s="196"/>
      <c r="K5" s="196"/>
      <c r="L5" s="196"/>
      <c r="M5" s="196"/>
      <c r="N5" s="196"/>
      <c r="O5" s="196"/>
      <c r="Q5" s="4"/>
      <c r="R5" s="4"/>
      <c r="S5" s="14">
        <v>2012</v>
      </c>
      <c r="T5" s="14">
        <f>PL!J19</f>
        <v>95046</v>
      </c>
      <c r="U5" s="14">
        <f>PL!J35</f>
        <v>25104</v>
      </c>
    </row>
    <row r="6" spans="1:25" ht="14.45" customHeight="1" x14ac:dyDescent="0.2">
      <c r="A6" s="3"/>
      <c r="B6" s="3"/>
      <c r="C6" s="1" t="s">
        <v>262</v>
      </c>
      <c r="D6" s="206"/>
      <c r="E6" s="4"/>
      <c r="F6" s="4"/>
      <c r="G6" s="4"/>
      <c r="H6" s="4"/>
      <c r="I6" s="4"/>
      <c r="J6" s="4"/>
      <c r="K6" s="4"/>
      <c r="L6" s="4"/>
      <c r="M6" s="4"/>
      <c r="N6" s="4"/>
      <c r="O6" s="4"/>
      <c r="Q6" s="4"/>
      <c r="R6" s="4"/>
      <c r="S6" s="14">
        <v>2011</v>
      </c>
      <c r="T6" s="14">
        <f>PL!L19</f>
        <v>75055</v>
      </c>
      <c r="U6" s="14">
        <f>PL!L35</f>
        <v>30674</v>
      </c>
    </row>
    <row r="7" spans="1:25" ht="14.45" customHeight="1" x14ac:dyDescent="0.2">
      <c r="A7" s="3"/>
      <c r="B7" s="3"/>
      <c r="C7" s="1"/>
      <c r="D7" s="206"/>
      <c r="E7" s="249"/>
      <c r="F7" s="249"/>
      <c r="G7" s="249"/>
      <c r="H7" s="249"/>
      <c r="I7" s="249"/>
      <c r="J7" s="249"/>
      <c r="K7" s="249"/>
      <c r="L7" s="249"/>
      <c r="M7" s="249"/>
      <c r="N7" s="249"/>
      <c r="O7" s="249"/>
      <c r="Q7" s="249"/>
      <c r="R7" s="249"/>
      <c r="S7" s="250"/>
      <c r="T7" s="250"/>
      <c r="U7" s="250"/>
    </row>
    <row r="8" spans="1:25" ht="14.45" customHeight="1" x14ac:dyDescent="0.2">
      <c r="A8" s="3"/>
      <c r="B8" s="3"/>
      <c r="C8" s="381" t="s">
        <v>300</v>
      </c>
      <c r="D8" s="391"/>
      <c r="E8" s="391"/>
      <c r="F8" s="391"/>
      <c r="G8" s="391"/>
      <c r="H8" s="391"/>
      <c r="I8" s="391"/>
      <c r="J8" s="391"/>
      <c r="K8" s="391"/>
      <c r="L8" s="391"/>
      <c r="M8" s="391"/>
      <c r="N8" s="391"/>
      <c r="O8" s="391"/>
      <c r="Q8" s="249"/>
      <c r="R8" s="249"/>
      <c r="S8" s="250"/>
      <c r="T8" s="250"/>
      <c r="U8" s="250"/>
    </row>
    <row r="9" spans="1:25" ht="62.25" customHeight="1" x14ac:dyDescent="0.2">
      <c r="A9" s="3"/>
      <c r="C9" s="356" t="s">
        <v>301</v>
      </c>
      <c r="D9" s="386"/>
      <c r="E9" s="386"/>
      <c r="F9" s="386"/>
      <c r="G9" s="386"/>
      <c r="H9" s="386"/>
      <c r="I9" s="386"/>
      <c r="J9" s="386"/>
      <c r="K9" s="386"/>
      <c r="L9" s="386"/>
      <c r="M9" s="386"/>
      <c r="N9" s="386"/>
      <c r="O9" s="386"/>
      <c r="Q9" s="253"/>
      <c r="R9" s="253">
        <f>(PL!J19-PL!L19)/PL!L19</f>
        <v>0.26635134234894409</v>
      </c>
      <c r="S9" s="253"/>
      <c r="T9" s="253"/>
      <c r="U9" s="253"/>
      <c r="V9" s="253"/>
      <c r="W9" s="253"/>
      <c r="X9" s="253"/>
      <c r="Y9" s="253"/>
    </row>
    <row r="10" spans="1:25" ht="18.75" customHeight="1" x14ac:dyDescent="0.2">
      <c r="A10" s="3"/>
      <c r="C10" s="263"/>
      <c r="D10" s="266"/>
      <c r="E10" s="266"/>
      <c r="F10" s="266"/>
      <c r="G10" s="266"/>
      <c r="H10" s="266"/>
      <c r="I10" s="266"/>
      <c r="J10" s="266"/>
      <c r="K10" s="266"/>
      <c r="L10" s="266"/>
      <c r="M10" s="266"/>
      <c r="N10" s="266"/>
      <c r="O10" s="266"/>
      <c r="Q10" s="253"/>
      <c r="R10" s="253"/>
      <c r="S10" s="253"/>
      <c r="T10" s="253"/>
      <c r="U10" s="253"/>
      <c r="V10" s="253"/>
      <c r="W10" s="253"/>
      <c r="X10" s="253"/>
      <c r="Y10" s="253"/>
    </row>
    <row r="11" spans="1:25" ht="16.5" customHeight="1" x14ac:dyDescent="0.2">
      <c r="A11" s="3"/>
      <c r="E11" s="250"/>
      <c r="F11" s="250"/>
      <c r="G11" s="250"/>
      <c r="H11" s="250"/>
      <c r="I11" s="250"/>
      <c r="J11" s="250"/>
      <c r="K11" s="402" t="s">
        <v>286</v>
      </c>
      <c r="L11" s="403"/>
      <c r="M11" s="404"/>
      <c r="N11" s="305"/>
      <c r="O11" s="306"/>
      <c r="Q11" s="253"/>
      <c r="R11" s="253"/>
      <c r="S11" s="253"/>
      <c r="T11" s="253"/>
      <c r="U11" s="253"/>
      <c r="V11" s="253"/>
      <c r="W11" s="253"/>
      <c r="X11" s="253"/>
      <c r="Y11" s="253"/>
    </row>
    <row r="12" spans="1:25" ht="13.5" customHeight="1" x14ac:dyDescent="0.2">
      <c r="A12" s="3"/>
      <c r="C12" s="387" t="s">
        <v>292</v>
      </c>
      <c r="D12" s="387"/>
      <c r="E12" s="250"/>
      <c r="F12" s="250"/>
      <c r="G12" s="250"/>
      <c r="H12" s="250"/>
      <c r="I12" s="250"/>
      <c r="J12" s="250"/>
      <c r="K12" s="302">
        <v>2012</v>
      </c>
      <c r="L12" s="261"/>
      <c r="M12" s="302">
        <v>2011</v>
      </c>
      <c r="N12" s="307"/>
      <c r="O12" s="314" t="s">
        <v>91</v>
      </c>
      <c r="Q12" s="253"/>
      <c r="R12" s="253"/>
      <c r="S12" s="253"/>
      <c r="T12" s="253"/>
      <c r="U12" s="253"/>
      <c r="V12" s="253"/>
      <c r="W12" s="253"/>
      <c r="X12" s="253"/>
      <c r="Y12" s="253"/>
    </row>
    <row r="13" spans="1:25" ht="13.5" customHeight="1" x14ac:dyDescent="0.2">
      <c r="A13" s="3"/>
      <c r="C13" s="397" t="s">
        <v>287</v>
      </c>
      <c r="D13" s="397"/>
      <c r="E13" s="398" t="s">
        <v>291</v>
      </c>
      <c r="F13" s="398"/>
      <c r="G13" s="398"/>
      <c r="H13" s="250"/>
      <c r="I13" s="250"/>
      <c r="J13" s="250"/>
      <c r="K13" s="277">
        <v>22055</v>
      </c>
      <c r="L13" s="278"/>
      <c r="M13" s="277">
        <v>14116</v>
      </c>
      <c r="N13" s="308"/>
      <c r="O13" s="309">
        <f>K13-M13</f>
        <v>7939</v>
      </c>
      <c r="Q13" s="253"/>
      <c r="R13" s="253"/>
      <c r="S13" s="253"/>
      <c r="T13" s="253"/>
      <c r="U13" s="253"/>
      <c r="V13" s="253"/>
      <c r="W13" s="253"/>
      <c r="X13" s="253"/>
      <c r="Y13" s="253"/>
    </row>
    <row r="14" spans="1:25" ht="16.5" customHeight="1" x14ac:dyDescent="0.2">
      <c r="A14" s="3"/>
      <c r="C14" s="397" t="s">
        <v>288</v>
      </c>
      <c r="D14" s="397"/>
      <c r="E14" s="398" t="s">
        <v>291</v>
      </c>
      <c r="F14" s="398"/>
      <c r="G14" s="398"/>
      <c r="H14" s="250"/>
      <c r="I14" s="250"/>
      <c r="J14" s="250"/>
      <c r="K14" s="277">
        <v>6976</v>
      </c>
      <c r="L14" s="278"/>
      <c r="M14" s="277">
        <v>4519</v>
      </c>
      <c r="N14" s="310"/>
      <c r="O14" s="309">
        <f t="shared" ref="O14:O15" si="0">K14-M14</f>
        <v>2457</v>
      </c>
      <c r="Q14" s="253"/>
      <c r="R14" s="253"/>
      <c r="S14" s="253"/>
      <c r="T14" s="253"/>
      <c r="U14" s="253"/>
      <c r="V14" s="253"/>
      <c r="W14" s="253"/>
      <c r="X14" s="253"/>
      <c r="Y14" s="253"/>
    </row>
    <row r="15" spans="1:25" ht="15.75" customHeight="1" x14ac:dyDescent="0.2">
      <c r="A15" s="3"/>
      <c r="C15" s="397" t="s">
        <v>289</v>
      </c>
      <c r="D15" s="397"/>
      <c r="E15" s="398" t="s">
        <v>291</v>
      </c>
      <c r="F15" s="398"/>
      <c r="G15" s="398"/>
      <c r="H15" s="250"/>
      <c r="I15" s="250"/>
      <c r="J15" s="250"/>
      <c r="K15" s="277">
        <v>14983</v>
      </c>
      <c r="L15" s="278"/>
      <c r="M15" s="277">
        <v>10154</v>
      </c>
      <c r="N15" s="310"/>
      <c r="O15" s="309">
        <f t="shared" si="0"/>
        <v>4829</v>
      </c>
      <c r="Q15" s="253"/>
      <c r="R15" s="253"/>
      <c r="S15" s="253"/>
      <c r="T15" s="253"/>
      <c r="U15" s="253"/>
      <c r="V15" s="253"/>
      <c r="W15" s="253"/>
      <c r="X15" s="253"/>
      <c r="Y15" s="253"/>
    </row>
    <row r="16" spans="1:25" ht="15.75" customHeight="1" x14ac:dyDescent="0.2">
      <c r="A16" s="3"/>
      <c r="C16" s="275"/>
      <c r="D16" s="275"/>
      <c r="E16" s="276"/>
      <c r="F16" s="276"/>
      <c r="G16" s="276"/>
      <c r="H16" s="266"/>
      <c r="I16" s="266"/>
      <c r="J16" s="266"/>
      <c r="K16" s="274"/>
      <c r="L16" s="140"/>
      <c r="M16" s="274"/>
      <c r="N16" s="140"/>
      <c r="O16" s="322"/>
      <c r="Q16" s="253"/>
      <c r="R16" s="253"/>
      <c r="S16" s="253"/>
      <c r="T16" s="253"/>
      <c r="U16" s="253"/>
      <c r="V16" s="253"/>
      <c r="W16" s="253"/>
      <c r="X16" s="253"/>
      <c r="Y16" s="253"/>
    </row>
    <row r="17" spans="1:25" ht="15.75" customHeight="1" x14ac:dyDescent="0.2">
      <c r="A17" s="3"/>
      <c r="C17" s="405" t="s">
        <v>316</v>
      </c>
      <c r="D17" s="406"/>
      <c r="E17" s="406"/>
      <c r="F17" s="406"/>
      <c r="G17" s="406"/>
      <c r="H17" s="406"/>
      <c r="I17" s="406"/>
      <c r="J17" s="406"/>
      <c r="K17" s="406"/>
      <c r="L17" s="406"/>
      <c r="M17" s="406"/>
      <c r="N17" s="406"/>
      <c r="O17" s="406"/>
      <c r="Q17" s="253"/>
      <c r="R17" s="253"/>
      <c r="S17" s="253"/>
      <c r="T17" s="253"/>
      <c r="U17" s="253"/>
      <c r="V17" s="253"/>
      <c r="W17" s="253"/>
      <c r="X17" s="253"/>
      <c r="Y17" s="253"/>
    </row>
    <row r="18" spans="1:25" ht="15.75" customHeight="1" x14ac:dyDescent="0.2">
      <c r="A18" s="3"/>
      <c r="C18" s="275"/>
      <c r="D18" s="275"/>
      <c r="E18" s="276"/>
      <c r="F18" s="276"/>
      <c r="G18" s="276"/>
      <c r="H18" s="266"/>
      <c r="I18" s="266"/>
      <c r="J18" s="266"/>
      <c r="K18" s="274"/>
      <c r="L18" s="140"/>
      <c r="M18" s="274"/>
      <c r="N18" s="140"/>
      <c r="O18" s="322"/>
      <c r="Q18" s="253"/>
      <c r="R18" s="253"/>
      <c r="S18" s="253"/>
      <c r="T18" s="253"/>
      <c r="U18" s="253"/>
      <c r="V18" s="253"/>
      <c r="W18" s="253"/>
      <c r="X18" s="253"/>
      <c r="Y18" s="253"/>
    </row>
    <row r="19" spans="1:25" ht="21.75" customHeight="1" x14ac:dyDescent="0.2">
      <c r="A19" s="3"/>
      <c r="C19" s="387" t="s">
        <v>290</v>
      </c>
      <c r="D19" s="387"/>
      <c r="E19" s="276"/>
      <c r="F19" s="276"/>
      <c r="G19" s="276"/>
      <c r="H19" s="250"/>
      <c r="I19" s="140"/>
      <c r="J19" s="140"/>
      <c r="K19" s="274"/>
      <c r="L19" s="140"/>
      <c r="M19" s="274"/>
      <c r="N19" s="140"/>
      <c r="O19" s="140"/>
      <c r="Q19" s="253"/>
      <c r="R19" s="253"/>
      <c r="S19" s="253"/>
      <c r="T19" s="253"/>
      <c r="U19" s="253"/>
      <c r="V19" s="253"/>
      <c r="W19" s="253"/>
      <c r="X19" s="253"/>
      <c r="Y19" s="253"/>
    </row>
    <row r="20" spans="1:25" ht="15" customHeight="1" x14ac:dyDescent="0.2">
      <c r="A20" s="3"/>
      <c r="C20" s="397" t="s">
        <v>287</v>
      </c>
      <c r="D20" s="397"/>
      <c r="E20" s="398" t="s">
        <v>294</v>
      </c>
      <c r="F20" s="398"/>
      <c r="G20" s="398"/>
      <c r="H20" s="250"/>
      <c r="I20" s="250"/>
      <c r="J20" s="250"/>
      <c r="K20" s="279">
        <v>3076.05</v>
      </c>
      <c r="L20" s="278"/>
      <c r="M20" s="279">
        <v>3471.21</v>
      </c>
      <c r="N20" s="310"/>
      <c r="O20" s="309">
        <f>K20-M20</f>
        <v>-395.15999999999985</v>
      </c>
      <c r="Q20" s="253"/>
      <c r="R20" s="253"/>
      <c r="S20" s="253"/>
      <c r="T20" s="253"/>
      <c r="U20" s="253"/>
      <c r="V20" s="253"/>
      <c r="W20" s="253"/>
      <c r="X20" s="253"/>
      <c r="Y20" s="253"/>
    </row>
    <row r="21" spans="1:25" ht="18" customHeight="1" x14ac:dyDescent="0.2">
      <c r="A21" s="3"/>
      <c r="C21" s="397" t="s">
        <v>288</v>
      </c>
      <c r="D21" s="397"/>
      <c r="E21" s="398" t="s">
        <v>294</v>
      </c>
      <c r="F21" s="398"/>
      <c r="G21" s="398"/>
      <c r="H21" s="250"/>
      <c r="I21" s="250"/>
      <c r="J21" s="250"/>
      <c r="K21" s="279">
        <v>1935</v>
      </c>
      <c r="L21" s="278"/>
      <c r="M21" s="279">
        <v>3046</v>
      </c>
      <c r="N21" s="310"/>
      <c r="O21" s="309">
        <f>K21-M21</f>
        <v>-1111</v>
      </c>
      <c r="Q21" s="253"/>
      <c r="R21" s="253"/>
      <c r="S21" s="253"/>
      <c r="T21" s="253"/>
      <c r="U21" s="253"/>
      <c r="V21" s="253"/>
      <c r="W21" s="253"/>
      <c r="X21" s="253"/>
      <c r="Y21" s="253"/>
    </row>
    <row r="22" spans="1:25" ht="15.75" customHeight="1" x14ac:dyDescent="0.2">
      <c r="C22" s="397" t="s">
        <v>289</v>
      </c>
      <c r="D22" s="397"/>
      <c r="E22" s="398" t="s">
        <v>294</v>
      </c>
      <c r="F22" s="398"/>
      <c r="G22" s="398"/>
      <c r="K22" s="281">
        <v>579</v>
      </c>
      <c r="M22" s="282">
        <v>709</v>
      </c>
      <c r="N22" s="311"/>
      <c r="O22" s="313">
        <f>K22-M22</f>
        <v>-130</v>
      </c>
    </row>
    <row r="23" spans="1:25" ht="15.75" customHeight="1" x14ac:dyDescent="0.2">
      <c r="C23" s="275"/>
      <c r="D23" s="275"/>
      <c r="E23" s="276"/>
      <c r="F23" s="276"/>
      <c r="G23" s="276"/>
      <c r="K23" s="21"/>
      <c r="M23" s="21"/>
    </row>
    <row r="24" spans="1:25" ht="15.75" customHeight="1" x14ac:dyDescent="0.2">
      <c r="C24" s="405" t="s">
        <v>317</v>
      </c>
      <c r="D24" s="406"/>
      <c r="E24" s="406"/>
      <c r="F24" s="406"/>
      <c r="G24" s="406"/>
      <c r="H24" s="406"/>
      <c r="I24" s="406"/>
      <c r="J24" s="406"/>
      <c r="K24" s="406"/>
      <c r="L24" s="406"/>
      <c r="M24" s="406"/>
      <c r="N24" s="406"/>
      <c r="O24" s="406"/>
    </row>
    <row r="25" spans="1:25" ht="10.5" customHeight="1" x14ac:dyDescent="0.2">
      <c r="A25" s="3"/>
      <c r="C25" s="249"/>
      <c r="D25" s="250"/>
      <c r="E25" s="250"/>
      <c r="F25" s="250"/>
      <c r="G25" s="250"/>
      <c r="H25" s="250"/>
      <c r="I25" s="250"/>
      <c r="J25" s="250"/>
      <c r="K25" s="250"/>
      <c r="L25" s="250"/>
      <c r="M25" s="250"/>
      <c r="N25" s="250"/>
      <c r="O25" s="250"/>
      <c r="Q25" s="146"/>
      <c r="R25" s="146"/>
      <c r="S25" s="146"/>
      <c r="T25" s="146"/>
      <c r="U25" s="146"/>
      <c r="V25" s="146"/>
      <c r="W25" s="146"/>
      <c r="X25" s="146"/>
      <c r="Y25" s="146"/>
    </row>
    <row r="26" spans="1:25" ht="35.25" customHeight="1" x14ac:dyDescent="0.2">
      <c r="A26" s="3"/>
      <c r="C26" s="356" t="s">
        <v>318</v>
      </c>
      <c r="D26" s="401"/>
      <c r="E26" s="401"/>
      <c r="F26" s="401"/>
      <c r="G26" s="401"/>
      <c r="H26" s="401"/>
      <c r="I26" s="401"/>
      <c r="J26" s="401"/>
      <c r="K26" s="401"/>
      <c r="L26" s="401"/>
      <c r="M26" s="401"/>
      <c r="N26" s="401"/>
      <c r="O26" s="401"/>
      <c r="Q26" s="146"/>
      <c r="R26" s="230">
        <f>(PL!J35-PL!L35)/PL!L35</f>
        <v>-0.18158701180152573</v>
      </c>
      <c r="S26" s="146"/>
      <c r="T26" s="146"/>
      <c r="U26" s="146"/>
      <c r="V26" s="146"/>
      <c r="W26" s="146"/>
      <c r="X26" s="146"/>
      <c r="Y26" s="146"/>
    </row>
    <row r="27" spans="1:25" ht="32.25" customHeight="1" x14ac:dyDescent="0.2">
      <c r="A27" s="3"/>
      <c r="C27" s="280" t="s">
        <v>146</v>
      </c>
      <c r="D27" s="397" t="s">
        <v>303</v>
      </c>
      <c r="E27" s="397"/>
      <c r="F27" s="397"/>
      <c r="G27" s="397"/>
      <c r="H27" s="397"/>
      <c r="I27" s="397"/>
      <c r="J27" s="397"/>
      <c r="K27" s="397"/>
      <c r="L27" s="397"/>
      <c r="M27" s="397"/>
      <c r="N27" s="397"/>
      <c r="O27" s="397"/>
      <c r="Q27" s="146"/>
      <c r="R27" s="230"/>
      <c r="S27" s="146"/>
      <c r="T27" s="146"/>
      <c r="U27" s="146"/>
      <c r="V27" s="146"/>
      <c r="W27" s="146"/>
      <c r="X27" s="146"/>
      <c r="Y27" s="146"/>
    </row>
    <row r="28" spans="1:25" ht="30.75" customHeight="1" x14ac:dyDescent="0.2">
      <c r="A28" s="3"/>
      <c r="C28" s="280" t="s">
        <v>147</v>
      </c>
      <c r="D28" s="397" t="s">
        <v>302</v>
      </c>
      <c r="E28" s="397"/>
      <c r="F28" s="397"/>
      <c r="G28" s="397"/>
      <c r="H28" s="397"/>
      <c r="I28" s="397"/>
      <c r="J28" s="397"/>
      <c r="K28" s="397"/>
      <c r="L28" s="397"/>
      <c r="M28" s="397"/>
      <c r="N28" s="397"/>
      <c r="O28" s="397"/>
      <c r="Q28" s="146"/>
      <c r="R28" s="230"/>
      <c r="S28" s="146"/>
      <c r="T28" s="146"/>
      <c r="U28" s="146"/>
      <c r="V28" s="146"/>
      <c r="W28" s="146"/>
      <c r="X28" s="146"/>
      <c r="Y28" s="146"/>
    </row>
    <row r="29" spans="1:25" ht="20.25" customHeight="1" x14ac:dyDescent="0.2">
      <c r="A29" s="3"/>
      <c r="C29" s="263"/>
      <c r="D29" s="272"/>
      <c r="E29" s="272"/>
      <c r="F29" s="272"/>
      <c r="G29" s="272"/>
      <c r="H29" s="272"/>
      <c r="I29" s="272"/>
      <c r="J29" s="272"/>
      <c r="K29" s="272"/>
      <c r="L29" s="272"/>
      <c r="M29" s="272"/>
      <c r="N29" s="272"/>
      <c r="O29" s="272"/>
      <c r="Q29" s="146"/>
      <c r="R29" s="230"/>
      <c r="S29" s="146"/>
      <c r="T29" s="146"/>
      <c r="U29" s="146"/>
      <c r="V29" s="146"/>
      <c r="W29" s="146"/>
      <c r="X29" s="146"/>
      <c r="Y29" s="146"/>
    </row>
    <row r="30" spans="1:25" ht="17.25" customHeight="1" x14ac:dyDescent="0.2">
      <c r="A30" s="3"/>
      <c r="C30" s="263"/>
      <c r="D30" s="272"/>
      <c r="E30" s="272"/>
      <c r="F30" s="272"/>
      <c r="G30" s="272"/>
      <c r="H30" s="272"/>
      <c r="I30" s="272"/>
      <c r="J30" s="272"/>
      <c r="K30" s="402" t="s">
        <v>286</v>
      </c>
      <c r="L30" s="403"/>
      <c r="M30" s="404"/>
      <c r="N30" s="305"/>
      <c r="O30" s="306"/>
      <c r="Q30" s="146"/>
      <c r="R30" s="230"/>
      <c r="S30" s="146"/>
      <c r="T30" s="146"/>
      <c r="U30" s="146"/>
      <c r="V30" s="146"/>
      <c r="W30" s="146"/>
      <c r="X30" s="146"/>
      <c r="Y30" s="146"/>
    </row>
    <row r="31" spans="1:25" ht="15" customHeight="1" x14ac:dyDescent="0.2">
      <c r="A31" s="3"/>
      <c r="C31" s="263"/>
      <c r="D31" s="272"/>
      <c r="E31" s="272"/>
      <c r="F31" s="272"/>
      <c r="G31" s="272"/>
      <c r="H31" s="272"/>
      <c r="I31" s="272"/>
      <c r="J31" s="272"/>
      <c r="K31" s="302">
        <v>2012</v>
      </c>
      <c r="L31" s="261"/>
      <c r="M31" s="302">
        <v>2011</v>
      </c>
      <c r="N31" s="326"/>
      <c r="O31" s="327" t="s">
        <v>91</v>
      </c>
      <c r="Q31" s="146"/>
      <c r="R31" s="230"/>
      <c r="S31" s="146"/>
      <c r="T31" s="146"/>
      <c r="U31" s="146"/>
      <c r="V31" s="146"/>
      <c r="W31" s="146"/>
      <c r="X31" s="146"/>
      <c r="Y31" s="146"/>
    </row>
    <row r="32" spans="1:25" ht="19.5" customHeight="1" x14ac:dyDescent="0.2">
      <c r="A32" s="3"/>
      <c r="C32" s="387" t="s">
        <v>295</v>
      </c>
      <c r="D32" s="387"/>
      <c r="E32" s="272"/>
      <c r="F32" s="272"/>
      <c r="G32" s="272"/>
      <c r="H32" s="272"/>
      <c r="I32" s="272"/>
      <c r="J32" s="272"/>
      <c r="K32" s="302" t="s">
        <v>3</v>
      </c>
      <c r="L32" s="261"/>
      <c r="M32" s="303" t="s">
        <v>3</v>
      </c>
      <c r="N32" s="303"/>
      <c r="O32" s="304" t="s">
        <v>3</v>
      </c>
      <c r="Q32" s="146"/>
      <c r="R32" s="230"/>
      <c r="S32" s="146"/>
      <c r="T32" s="146"/>
      <c r="U32" s="146"/>
      <c r="V32" s="146"/>
      <c r="W32" s="146"/>
      <c r="X32" s="146"/>
      <c r="Y32" s="146"/>
    </row>
    <row r="33" spans="1:27" ht="17.25" customHeight="1" x14ac:dyDescent="0.2">
      <c r="A33" s="3"/>
      <c r="C33" s="397" t="s">
        <v>296</v>
      </c>
      <c r="D33" s="397"/>
      <c r="E33" s="272"/>
      <c r="F33" s="272"/>
      <c r="G33" s="272"/>
      <c r="H33" s="272"/>
      <c r="I33" s="272"/>
      <c r="J33" s="272"/>
      <c r="K33" s="277">
        <v>9254</v>
      </c>
      <c r="L33" s="278"/>
      <c r="M33" s="277">
        <v>6949</v>
      </c>
      <c r="N33" s="328"/>
      <c r="O33" s="329">
        <f>K33-M33</f>
        <v>2305</v>
      </c>
      <c r="Q33" s="146"/>
      <c r="R33" s="230"/>
      <c r="S33" s="146"/>
      <c r="T33" s="146"/>
      <c r="U33" s="146"/>
      <c r="V33" s="146"/>
      <c r="W33" s="146"/>
      <c r="X33" s="146"/>
      <c r="Y33" s="146"/>
    </row>
    <row r="34" spans="1:27" ht="17.25" customHeight="1" x14ac:dyDescent="0.2">
      <c r="A34" s="3"/>
      <c r="C34" s="397" t="s">
        <v>304</v>
      </c>
      <c r="D34" s="397"/>
      <c r="E34" s="347"/>
      <c r="F34" s="272"/>
      <c r="G34" s="272"/>
      <c r="H34" s="272"/>
      <c r="I34" s="272"/>
      <c r="J34" s="272"/>
      <c r="K34" s="277">
        <v>4620</v>
      </c>
      <c r="L34" s="278"/>
      <c r="M34" s="277">
        <v>3171</v>
      </c>
      <c r="N34" s="310"/>
      <c r="O34" s="309">
        <f t="shared" ref="O34:O35" si="1">K34-M34</f>
        <v>1449</v>
      </c>
      <c r="Q34" s="146"/>
      <c r="R34" s="230"/>
      <c r="S34" s="146"/>
      <c r="T34" s="146"/>
      <c r="U34" s="146"/>
      <c r="V34" s="146"/>
      <c r="W34" s="146"/>
      <c r="X34" s="146"/>
      <c r="Y34" s="146"/>
    </row>
    <row r="35" spans="1:27" ht="15.75" customHeight="1" x14ac:dyDescent="0.2">
      <c r="A35" s="3"/>
      <c r="C35" s="2" t="s">
        <v>297</v>
      </c>
      <c r="D35" s="4"/>
      <c r="E35" s="4"/>
      <c r="F35" s="4"/>
      <c r="G35" s="4"/>
      <c r="H35" s="4"/>
      <c r="I35" s="4"/>
      <c r="J35" s="4"/>
      <c r="K35" s="277">
        <v>7461</v>
      </c>
      <c r="L35" s="278"/>
      <c r="M35" s="277">
        <v>4625</v>
      </c>
      <c r="N35" s="310"/>
      <c r="O35" s="309">
        <f t="shared" si="1"/>
        <v>2836</v>
      </c>
      <c r="Q35" s="4"/>
      <c r="R35" s="4"/>
      <c r="S35" s="14"/>
      <c r="T35" s="14"/>
      <c r="U35" s="14"/>
    </row>
    <row r="36" spans="1:27" ht="15.75" customHeight="1" x14ac:dyDescent="0.2">
      <c r="A36" s="3"/>
      <c r="C36" s="3"/>
      <c r="D36" s="263"/>
      <c r="E36" s="263"/>
      <c r="F36" s="263"/>
      <c r="G36" s="263"/>
      <c r="H36" s="263"/>
      <c r="I36" s="263"/>
      <c r="J36" s="263"/>
      <c r="K36" s="274"/>
      <c r="L36" s="140"/>
      <c r="M36" s="274"/>
      <c r="N36" s="140"/>
      <c r="O36" s="322"/>
      <c r="Q36" s="263"/>
      <c r="R36" s="263"/>
      <c r="S36" s="266"/>
      <c r="T36" s="266"/>
      <c r="U36" s="266"/>
    </row>
    <row r="37" spans="1:27" ht="15.75" customHeight="1" x14ac:dyDescent="0.2">
      <c r="A37" s="3"/>
      <c r="C37" s="3"/>
      <c r="D37" s="263"/>
      <c r="E37" s="263"/>
      <c r="F37" s="263"/>
      <c r="G37" s="263"/>
      <c r="H37" s="263"/>
      <c r="I37" s="263"/>
      <c r="J37" s="263"/>
      <c r="K37" s="274"/>
      <c r="L37" s="140"/>
      <c r="M37" s="274"/>
      <c r="N37" s="140"/>
      <c r="O37" s="322"/>
      <c r="Q37" s="263"/>
      <c r="R37" s="263"/>
      <c r="S37" s="266"/>
      <c r="T37" s="266"/>
      <c r="U37" s="266"/>
    </row>
    <row r="38" spans="1:27" ht="14.45" customHeight="1" x14ac:dyDescent="0.2">
      <c r="A38" s="3">
        <v>17</v>
      </c>
      <c r="B38" s="3"/>
      <c r="C38" s="360" t="s">
        <v>22</v>
      </c>
      <c r="D38" s="360"/>
      <c r="E38" s="360"/>
      <c r="F38" s="360"/>
      <c r="G38" s="360"/>
      <c r="H38" s="360"/>
      <c r="I38" s="360"/>
      <c r="J38" s="360"/>
      <c r="K38" s="360"/>
      <c r="L38" s="360"/>
      <c r="M38" s="360"/>
      <c r="N38" s="400"/>
      <c r="O38" s="400"/>
      <c r="Q38" s="360"/>
      <c r="R38" s="360"/>
      <c r="S38" s="360"/>
      <c r="T38" s="360"/>
      <c r="U38" s="360"/>
      <c r="V38" s="360"/>
      <c r="W38" s="360"/>
      <c r="X38" s="360"/>
      <c r="Y38" s="400"/>
      <c r="Z38" s="400"/>
      <c r="AA38" s="400"/>
    </row>
    <row r="39" spans="1:27" ht="14.45" customHeight="1" x14ac:dyDescent="0.2">
      <c r="M39" s="31"/>
      <c r="Q39" s="356"/>
      <c r="R39" s="356"/>
    </row>
    <row r="40" spans="1:27" ht="30" customHeight="1" x14ac:dyDescent="0.2">
      <c r="C40" s="356" t="s">
        <v>148</v>
      </c>
      <c r="D40" s="363"/>
      <c r="E40" s="363"/>
      <c r="F40" s="363"/>
      <c r="G40" s="363"/>
      <c r="H40" s="363"/>
      <c r="I40" s="363"/>
      <c r="J40" s="363"/>
      <c r="K40" s="363"/>
      <c r="L40" s="363"/>
      <c r="M40" s="363"/>
      <c r="N40" s="363"/>
      <c r="O40" s="363"/>
      <c r="Q40" s="4"/>
      <c r="R40" s="4"/>
    </row>
    <row r="41" spans="1:27" ht="14.45" customHeight="1" x14ac:dyDescent="0.2">
      <c r="I41" s="6"/>
      <c r="J41" s="19"/>
      <c r="K41" s="6"/>
      <c r="M41" s="31"/>
      <c r="Q41" s="4"/>
      <c r="R41" s="4"/>
    </row>
    <row r="42" spans="1:27" ht="14.45" customHeight="1" x14ac:dyDescent="0.2">
      <c r="I42" s="285">
        <v>2012</v>
      </c>
      <c r="J42" s="288"/>
      <c r="K42" s="284">
        <v>2011</v>
      </c>
      <c r="L42" s="291"/>
      <c r="M42" s="292"/>
      <c r="N42" s="291"/>
      <c r="O42" s="293"/>
      <c r="Q42" s="4"/>
      <c r="R42" s="4"/>
    </row>
    <row r="43" spans="1:27" ht="14.45" customHeight="1" x14ac:dyDescent="0.2">
      <c r="I43" s="294" t="s">
        <v>256</v>
      </c>
      <c r="J43" s="295"/>
      <c r="K43" s="296" t="s">
        <v>218</v>
      </c>
      <c r="L43" s="297"/>
      <c r="M43" s="413" t="s">
        <v>91</v>
      </c>
      <c r="N43" s="413"/>
      <c r="O43" s="414"/>
      <c r="Q43" s="4"/>
      <c r="R43" s="4"/>
    </row>
    <row r="44" spans="1:27" ht="14.45" customHeight="1" x14ac:dyDescent="0.2">
      <c r="I44" s="285" t="s">
        <v>3</v>
      </c>
      <c r="J44" s="283"/>
      <c r="K44" s="284" t="s">
        <v>3</v>
      </c>
      <c r="L44" s="298"/>
      <c r="M44" s="283" t="s">
        <v>3</v>
      </c>
      <c r="N44" s="299"/>
      <c r="O44" s="285" t="s">
        <v>92</v>
      </c>
      <c r="Q44" s="4"/>
      <c r="R44" s="4"/>
    </row>
    <row r="45" spans="1:27" ht="14.45" customHeight="1" x14ac:dyDescent="0.2">
      <c r="I45" s="287"/>
      <c r="J45" s="289"/>
      <c r="K45" s="290"/>
      <c r="L45" s="7"/>
      <c r="M45" s="300"/>
      <c r="N45" s="301"/>
      <c r="O45" s="286"/>
      <c r="Q45" s="4"/>
      <c r="R45" s="4"/>
    </row>
    <row r="46" spans="1:27" ht="14.45" customHeight="1" x14ac:dyDescent="0.2">
      <c r="D46" s="2" t="s">
        <v>11</v>
      </c>
      <c r="I46" s="315">
        <f>PL!J19</f>
        <v>95046</v>
      </c>
      <c r="J46" s="316"/>
      <c r="K46" s="317">
        <v>131098</v>
      </c>
      <c r="L46" s="318"/>
      <c r="M46" s="319">
        <f>I46-K46</f>
        <v>-36052</v>
      </c>
      <c r="N46" s="312"/>
      <c r="O46" s="320">
        <f>M46/K46*100</f>
        <v>-27.500038139407163</v>
      </c>
      <c r="Q46" s="4"/>
      <c r="R46" s="4"/>
    </row>
    <row r="47" spans="1:27" ht="14.45" customHeight="1" x14ac:dyDescent="0.2">
      <c r="D47" s="2" t="s">
        <v>123</v>
      </c>
      <c r="I47" s="315">
        <f>PL!J35</f>
        <v>25104</v>
      </c>
      <c r="J47" s="316"/>
      <c r="K47" s="317">
        <v>48590</v>
      </c>
      <c r="L47" s="321"/>
      <c r="M47" s="319">
        <f>I47-K47</f>
        <v>-23486</v>
      </c>
      <c r="N47" s="312"/>
      <c r="O47" s="320">
        <f>M47/K47*100</f>
        <v>-48.335048363860878</v>
      </c>
      <c r="Q47" s="4"/>
      <c r="R47" s="4"/>
    </row>
    <row r="48" spans="1:27" ht="14.45" customHeight="1" x14ac:dyDescent="0.2">
      <c r="M48" s="31"/>
      <c r="Q48" s="4"/>
      <c r="R48" s="4"/>
    </row>
    <row r="49" spans="1:27" ht="59.25" customHeight="1" x14ac:dyDescent="0.2">
      <c r="C49" s="356" t="s">
        <v>322</v>
      </c>
      <c r="D49" s="386"/>
      <c r="E49" s="386"/>
      <c r="F49" s="386"/>
      <c r="G49" s="386"/>
      <c r="H49" s="386"/>
      <c r="I49" s="386"/>
      <c r="J49" s="386"/>
      <c r="K49" s="386"/>
      <c r="L49" s="386"/>
      <c r="M49" s="386"/>
      <c r="N49" s="386"/>
      <c r="O49" s="386"/>
      <c r="Q49" s="356"/>
      <c r="R49" s="356"/>
      <c r="S49" s="356"/>
      <c r="T49" s="14"/>
      <c r="U49" s="14"/>
    </row>
    <row r="50" spans="1:27" ht="14.45" customHeight="1" x14ac:dyDescent="0.2">
      <c r="C50" s="4"/>
      <c r="D50" s="4"/>
      <c r="E50" s="4"/>
      <c r="F50" s="4"/>
      <c r="G50" s="4"/>
      <c r="H50" s="4"/>
      <c r="I50" s="4"/>
      <c r="J50" s="4"/>
      <c r="K50" s="4"/>
      <c r="L50" s="4"/>
      <c r="M50" s="4"/>
      <c r="N50" s="4"/>
      <c r="O50" s="4"/>
      <c r="Q50" s="117"/>
      <c r="R50" s="117"/>
      <c r="S50" s="117"/>
      <c r="T50" s="14"/>
      <c r="U50" s="14"/>
    </row>
    <row r="51" spans="1:27" ht="14.45" customHeight="1" x14ac:dyDescent="0.2">
      <c r="A51" s="3">
        <v>18</v>
      </c>
      <c r="B51" s="3"/>
      <c r="C51" s="360" t="s">
        <v>137</v>
      </c>
      <c r="D51" s="360"/>
      <c r="E51" s="360"/>
      <c r="F51" s="360"/>
      <c r="G51" s="360"/>
      <c r="H51" s="360"/>
      <c r="I51" s="360"/>
      <c r="J51" s="360"/>
      <c r="K51" s="360"/>
      <c r="L51" s="360"/>
      <c r="M51" s="360"/>
      <c r="N51" s="360"/>
      <c r="O51" s="360"/>
      <c r="Q51" s="117"/>
      <c r="R51" s="117"/>
      <c r="S51" s="117"/>
      <c r="T51" s="14"/>
      <c r="U51" s="14"/>
    </row>
    <row r="52" spans="1:27" ht="14.45" customHeight="1" x14ac:dyDescent="0.2">
      <c r="A52" s="3"/>
      <c r="B52" s="3"/>
      <c r="C52" s="3"/>
      <c r="D52" s="3"/>
      <c r="G52" s="11"/>
      <c r="H52" s="11"/>
      <c r="I52" s="11"/>
      <c r="J52" s="11"/>
      <c r="K52" s="11"/>
      <c r="L52" s="11"/>
      <c r="M52" s="11"/>
      <c r="N52" s="11"/>
      <c r="O52" s="11"/>
      <c r="Q52" s="117"/>
      <c r="R52" s="117"/>
      <c r="S52" s="117"/>
      <c r="T52" s="14"/>
      <c r="U52" s="14"/>
    </row>
    <row r="53" spans="1:27" ht="31.5" customHeight="1" x14ac:dyDescent="0.2">
      <c r="A53" s="3"/>
      <c r="B53" s="3"/>
      <c r="C53" s="383" t="s">
        <v>204</v>
      </c>
      <c r="D53" s="392"/>
      <c r="E53" s="392"/>
      <c r="F53" s="392"/>
      <c r="G53" s="392"/>
      <c r="H53" s="392"/>
      <c r="I53" s="392"/>
      <c r="J53" s="392"/>
      <c r="K53" s="392"/>
      <c r="L53" s="392"/>
      <c r="M53" s="392"/>
      <c r="N53" s="392"/>
      <c r="O53" s="392"/>
      <c r="Q53" s="117"/>
      <c r="R53" s="117"/>
      <c r="S53" s="117"/>
      <c r="T53" s="14"/>
      <c r="U53" s="14"/>
    </row>
    <row r="54" spans="1:27" ht="14.45" customHeight="1" x14ac:dyDescent="0.2">
      <c r="A54" s="3"/>
      <c r="B54" s="3"/>
      <c r="C54" s="59"/>
      <c r="D54" s="137"/>
      <c r="E54" s="137"/>
      <c r="F54" s="137"/>
      <c r="G54" s="137"/>
      <c r="H54" s="137"/>
      <c r="I54" s="137"/>
      <c r="J54" s="137"/>
      <c r="K54" s="137"/>
      <c r="L54" s="137"/>
      <c r="M54" s="137"/>
      <c r="N54" s="137"/>
      <c r="O54" s="137"/>
      <c r="Q54" s="117"/>
      <c r="R54" s="117"/>
      <c r="S54" s="117"/>
      <c r="T54" s="14"/>
      <c r="U54" s="14"/>
    </row>
    <row r="55" spans="1:27" ht="15" customHeight="1" x14ac:dyDescent="0.2">
      <c r="A55" s="60">
        <v>19</v>
      </c>
      <c r="B55" s="3"/>
      <c r="C55" s="360" t="s">
        <v>116</v>
      </c>
      <c r="D55" s="360"/>
      <c r="E55" s="360"/>
      <c r="F55" s="360"/>
      <c r="G55" s="360"/>
      <c r="H55" s="360"/>
      <c r="I55" s="360"/>
      <c r="J55" s="360"/>
      <c r="K55" s="360"/>
      <c r="L55" s="360"/>
      <c r="M55" s="360"/>
      <c r="N55" s="360"/>
      <c r="O55" s="360"/>
    </row>
    <row r="56" spans="1:27" ht="12" customHeight="1" x14ac:dyDescent="0.2">
      <c r="A56" s="3"/>
      <c r="B56" s="3"/>
      <c r="C56" s="11"/>
      <c r="D56" s="11"/>
      <c r="E56" s="11"/>
      <c r="F56" s="11"/>
      <c r="G56" s="11"/>
      <c r="H56" s="11"/>
      <c r="I56" s="11"/>
      <c r="J56" s="11"/>
      <c r="K56" s="11"/>
      <c r="L56" s="11"/>
      <c r="M56" s="11"/>
      <c r="N56" s="11"/>
      <c r="O56" s="11"/>
    </row>
    <row r="57" spans="1:27" ht="14.45" customHeight="1" x14ac:dyDescent="0.2">
      <c r="A57" s="14"/>
      <c r="B57" s="14"/>
      <c r="C57" s="356" t="s">
        <v>117</v>
      </c>
      <c r="D57" s="356"/>
      <c r="E57" s="356"/>
      <c r="F57" s="356"/>
      <c r="G57" s="356"/>
      <c r="H57" s="356"/>
      <c r="I57" s="356"/>
      <c r="J57" s="356"/>
      <c r="K57" s="356"/>
      <c r="L57" s="356"/>
      <c r="M57" s="356"/>
      <c r="N57" s="356"/>
      <c r="O57" s="356"/>
    </row>
    <row r="58" spans="1:27" ht="14.45" customHeight="1" x14ac:dyDescent="0.2">
      <c r="A58" s="14"/>
      <c r="B58" s="14"/>
      <c r="C58" s="4"/>
      <c r="D58" s="137"/>
      <c r="E58" s="137"/>
      <c r="F58" s="137"/>
      <c r="G58" s="137"/>
      <c r="H58" s="137"/>
      <c r="I58" s="137"/>
      <c r="J58" s="137"/>
      <c r="K58" s="137"/>
      <c r="L58" s="137"/>
      <c r="M58" s="137"/>
      <c r="N58" s="137"/>
      <c r="O58" s="137"/>
    </row>
    <row r="59" spans="1:27" ht="14.45" customHeight="1" x14ac:dyDescent="0.2">
      <c r="A59" s="60">
        <v>20</v>
      </c>
      <c r="B59" s="3"/>
      <c r="C59" s="3" t="s">
        <v>2</v>
      </c>
      <c r="D59" s="3"/>
      <c r="M59" s="31"/>
    </row>
    <row r="60" spans="1:27" ht="14.45" customHeight="1" x14ac:dyDescent="0.2">
      <c r="A60" s="3"/>
      <c r="B60" s="3"/>
      <c r="C60" s="3"/>
      <c r="D60" s="3"/>
      <c r="I60" s="21"/>
      <c r="J60" s="21"/>
      <c r="K60" s="21"/>
      <c r="M60" s="31"/>
    </row>
    <row r="61" spans="1:27" ht="14.45" customHeight="1" x14ac:dyDescent="0.2">
      <c r="A61" s="3"/>
      <c r="B61" s="3"/>
      <c r="D61" s="12"/>
      <c r="E61" s="13"/>
      <c r="F61" s="13"/>
      <c r="I61" s="393"/>
      <c r="J61" s="393"/>
      <c r="K61" s="393"/>
      <c r="M61" s="393" t="s">
        <v>257</v>
      </c>
      <c r="N61" s="393"/>
      <c r="O61" s="393"/>
      <c r="Q61" s="125"/>
      <c r="R61" s="21"/>
      <c r="S61" s="21"/>
      <c r="T61" s="410"/>
      <c r="U61" s="410"/>
      <c r="V61" s="410"/>
      <c r="W61" s="21"/>
      <c r="X61" s="408"/>
      <c r="Y61" s="408"/>
      <c r="Z61" s="408"/>
      <c r="AA61" s="409"/>
    </row>
    <row r="62" spans="1:27" ht="14.45" customHeight="1" x14ac:dyDescent="0.2">
      <c r="A62" s="3"/>
      <c r="B62" s="3"/>
      <c r="C62" s="12"/>
      <c r="D62" s="12"/>
      <c r="E62" s="13"/>
      <c r="F62" s="13"/>
      <c r="G62" s="7"/>
      <c r="H62" s="7"/>
      <c r="I62" s="6"/>
      <c r="K62" s="6"/>
      <c r="L62" s="7"/>
      <c r="M62" s="211" t="s">
        <v>30</v>
      </c>
      <c r="O62" s="6" t="s">
        <v>60</v>
      </c>
      <c r="Q62" s="125"/>
      <c r="R62" s="126"/>
      <c r="S62" s="126"/>
      <c r="T62" s="126"/>
      <c r="U62" s="127"/>
      <c r="V62" s="126"/>
      <c r="W62" s="126"/>
      <c r="X62" s="126"/>
      <c r="Y62" s="17"/>
      <c r="Z62" s="21"/>
      <c r="AA62" s="126"/>
    </row>
    <row r="63" spans="1:27" ht="14.45" customHeight="1" x14ac:dyDescent="0.2">
      <c r="A63" s="3"/>
      <c r="B63" s="3"/>
      <c r="C63" s="12"/>
      <c r="D63" s="12"/>
      <c r="E63" s="13"/>
      <c r="F63" s="13"/>
      <c r="G63" s="7"/>
      <c r="H63" s="7"/>
      <c r="I63" s="6"/>
      <c r="K63" s="6"/>
      <c r="L63" s="7"/>
      <c r="M63" s="211" t="s">
        <v>61</v>
      </c>
      <c r="O63" s="6" t="s">
        <v>61</v>
      </c>
      <c r="Q63" s="125"/>
      <c r="R63" s="126"/>
      <c r="S63" s="126"/>
      <c r="T63" s="126"/>
      <c r="U63" s="127"/>
      <c r="V63" s="126"/>
      <c r="W63" s="126"/>
      <c r="X63" s="126"/>
      <c r="Y63" s="17"/>
      <c r="Z63" s="21"/>
      <c r="AA63" s="126"/>
    </row>
    <row r="64" spans="1:27" ht="14.45" customHeight="1" x14ac:dyDescent="0.2">
      <c r="C64" s="12"/>
      <c r="D64" s="12"/>
      <c r="E64" s="6"/>
      <c r="F64" s="6"/>
      <c r="G64" s="7"/>
      <c r="H64" s="7"/>
      <c r="I64" s="6"/>
      <c r="J64" s="159"/>
      <c r="K64" s="6"/>
      <c r="L64" s="6"/>
      <c r="M64" s="211" t="s">
        <v>3</v>
      </c>
      <c r="N64" s="159"/>
      <c r="O64" s="6" t="s">
        <v>3</v>
      </c>
      <c r="Q64" s="17"/>
      <c r="R64" s="126"/>
      <c r="S64" s="126"/>
      <c r="T64" s="126"/>
      <c r="U64" s="17"/>
      <c r="V64" s="126"/>
      <c r="W64" s="126"/>
      <c r="X64" s="126"/>
      <c r="Y64" s="17"/>
      <c r="Z64" s="21"/>
      <c r="AA64" s="126"/>
    </row>
    <row r="65" spans="1:27" ht="14.45" customHeight="1" x14ac:dyDescent="0.2">
      <c r="C65" s="12"/>
      <c r="D65" s="12"/>
      <c r="E65" s="4"/>
      <c r="F65" s="4"/>
      <c r="G65" s="4"/>
      <c r="H65" s="4"/>
      <c r="I65" s="4"/>
      <c r="K65" s="17"/>
      <c r="L65" s="4"/>
      <c r="M65" s="207"/>
      <c r="O65" s="17"/>
      <c r="Q65" s="32"/>
      <c r="R65" s="32"/>
      <c r="S65" s="32"/>
      <c r="T65" s="33"/>
      <c r="U65" s="32"/>
      <c r="V65" s="17"/>
      <c r="W65" s="32"/>
      <c r="X65" s="32"/>
      <c r="Y65" s="17"/>
      <c r="Z65" s="21"/>
      <c r="AA65" s="17"/>
    </row>
    <row r="66" spans="1:27" ht="14.45" customHeight="1" x14ac:dyDescent="0.2">
      <c r="C66" s="348" t="s">
        <v>30</v>
      </c>
      <c r="D66" s="348"/>
      <c r="E66" s="32"/>
      <c r="F66" s="32"/>
      <c r="G66" s="34"/>
      <c r="H66" s="34"/>
      <c r="I66" s="34"/>
      <c r="J66" s="35"/>
      <c r="K66" s="34"/>
      <c r="L66" s="34"/>
      <c r="M66" s="34">
        <v>8761</v>
      </c>
      <c r="N66" s="35"/>
      <c r="O66" s="34">
        <v>11496</v>
      </c>
      <c r="Q66" s="32"/>
      <c r="R66" s="34"/>
      <c r="S66" s="34"/>
      <c r="T66" s="34"/>
      <c r="U66" s="32"/>
      <c r="V66" s="35"/>
      <c r="W66" s="34"/>
      <c r="X66" s="34"/>
      <c r="Y66" s="126"/>
      <c r="Z66" s="35"/>
      <c r="AA66" s="35"/>
    </row>
    <row r="67" spans="1:27" ht="14.45" customHeight="1" x14ac:dyDescent="0.2">
      <c r="C67" s="348" t="s">
        <v>31</v>
      </c>
      <c r="D67" s="348"/>
      <c r="E67" s="32"/>
      <c r="F67" s="32"/>
      <c r="G67" s="34"/>
      <c r="H67" s="34"/>
      <c r="I67" s="34"/>
      <c r="J67" s="35"/>
      <c r="K67" s="34"/>
      <c r="L67" s="34"/>
      <c r="M67" s="34">
        <v>597</v>
      </c>
      <c r="N67" s="35"/>
      <c r="O67" s="34">
        <v>-5276</v>
      </c>
      <c r="Q67" s="32"/>
      <c r="R67" s="34"/>
      <c r="S67" s="34"/>
      <c r="T67" s="34"/>
      <c r="U67" s="32"/>
      <c r="V67" s="35"/>
      <c r="W67" s="34"/>
      <c r="X67" s="34"/>
      <c r="Y67" s="126"/>
      <c r="Z67" s="35"/>
      <c r="AA67" s="35"/>
    </row>
    <row r="68" spans="1:27" ht="14.45" customHeight="1" x14ac:dyDescent="0.2">
      <c r="C68" s="348"/>
      <c r="D68" s="348"/>
      <c r="E68" s="348"/>
      <c r="F68" s="32"/>
      <c r="G68" s="34"/>
      <c r="H68" s="34"/>
      <c r="I68" s="34"/>
      <c r="J68" s="35"/>
      <c r="K68" s="34"/>
      <c r="L68" s="34"/>
      <c r="M68" s="34"/>
      <c r="N68" s="35"/>
      <c r="O68" s="34"/>
      <c r="Q68" s="32"/>
      <c r="R68" s="34"/>
      <c r="S68" s="34"/>
      <c r="T68" s="34"/>
      <c r="U68" s="32"/>
      <c r="V68" s="35"/>
      <c r="W68" s="34"/>
      <c r="X68" s="34"/>
      <c r="Y68" s="126"/>
      <c r="Z68" s="35"/>
      <c r="AA68" s="35"/>
    </row>
    <row r="69" spans="1:27" ht="14.45" customHeight="1" thickBot="1" x14ac:dyDescent="0.25">
      <c r="C69" s="36"/>
      <c r="D69" s="36"/>
      <c r="E69" s="37"/>
      <c r="F69" s="37"/>
      <c r="G69" s="38"/>
      <c r="H69" s="38"/>
      <c r="I69" s="58"/>
      <c r="J69" s="64"/>
      <c r="K69" s="58"/>
      <c r="L69" s="58"/>
      <c r="M69" s="212">
        <f>SUM(M66:M68)</f>
        <v>9358</v>
      </c>
      <c r="N69" s="144"/>
      <c r="O69" s="123">
        <f>SUM(O66:O68)</f>
        <v>6220</v>
      </c>
      <c r="Q69" s="226">
        <f>M69/PL!J35</f>
        <v>0.37276927979604846</v>
      </c>
      <c r="R69" s="38"/>
      <c r="S69" s="38"/>
      <c r="T69" s="38"/>
      <c r="U69" s="37"/>
      <c r="V69" s="39"/>
      <c r="W69" s="38"/>
      <c r="X69" s="38"/>
      <c r="Y69" s="40"/>
      <c r="Z69" s="37"/>
      <c r="AA69" s="39"/>
    </row>
    <row r="70" spans="1:27" ht="14.45" customHeight="1" x14ac:dyDescent="0.2">
      <c r="C70" s="36"/>
      <c r="D70" s="36"/>
      <c r="E70" s="37"/>
      <c r="F70" s="37"/>
      <c r="G70" s="38"/>
      <c r="H70" s="38"/>
      <c r="I70" s="148"/>
      <c r="J70" s="149"/>
      <c r="K70" s="148"/>
      <c r="L70" s="150"/>
      <c r="M70" s="148">
        <f>PL!J36+M69</f>
        <v>0</v>
      </c>
      <c r="N70" s="151"/>
      <c r="O70" s="148">
        <f>PL!L36+O69</f>
        <v>0</v>
      </c>
      <c r="Q70" s="37"/>
      <c r="R70" s="38"/>
      <c r="S70" s="38"/>
      <c r="T70" s="38"/>
      <c r="U70" s="37"/>
      <c r="V70" s="39"/>
      <c r="W70" s="38"/>
      <c r="X70" s="38"/>
      <c r="Y70" s="40"/>
      <c r="Z70" s="37"/>
      <c r="AA70" s="39"/>
    </row>
    <row r="71" spans="1:27" ht="28.5" customHeight="1" x14ac:dyDescent="0.2">
      <c r="C71" s="359" t="s">
        <v>319</v>
      </c>
      <c r="D71" s="407"/>
      <c r="E71" s="407"/>
      <c r="F71" s="407"/>
      <c r="G71" s="407"/>
      <c r="H71" s="407"/>
      <c r="I71" s="407"/>
      <c r="J71" s="407"/>
      <c r="K71" s="407"/>
      <c r="L71" s="407"/>
      <c r="M71" s="407"/>
      <c r="N71" s="407"/>
      <c r="O71" s="407"/>
      <c r="Q71" s="37"/>
      <c r="R71" s="38"/>
      <c r="S71" s="38"/>
      <c r="T71" s="38"/>
      <c r="U71" s="37"/>
      <c r="V71" s="39"/>
      <c r="W71" s="38"/>
      <c r="X71" s="38"/>
      <c r="Y71" s="40"/>
      <c r="Z71" s="37"/>
      <c r="AA71" s="39"/>
    </row>
    <row r="72" spans="1:27" ht="6.75" customHeight="1" x14ac:dyDescent="0.2">
      <c r="C72" s="36"/>
      <c r="D72" s="36"/>
      <c r="E72" s="37"/>
      <c r="F72" s="37"/>
      <c r="G72" s="38"/>
      <c r="H72" s="38"/>
      <c r="I72" s="148"/>
      <c r="J72" s="149"/>
      <c r="K72" s="148"/>
      <c r="L72" s="150"/>
      <c r="M72" s="148"/>
      <c r="N72" s="151"/>
      <c r="O72" s="148"/>
      <c r="Q72" s="37"/>
      <c r="R72" s="38"/>
      <c r="S72" s="38"/>
      <c r="T72" s="38"/>
      <c r="U72" s="37"/>
      <c r="V72" s="39"/>
      <c r="W72" s="38"/>
      <c r="X72" s="38"/>
      <c r="Y72" s="40"/>
      <c r="Z72" s="37"/>
      <c r="AA72" s="39"/>
    </row>
    <row r="73" spans="1:27" ht="41.25" customHeight="1" x14ac:dyDescent="0.2">
      <c r="C73" s="356" t="s">
        <v>320</v>
      </c>
      <c r="D73" s="356"/>
      <c r="E73" s="356"/>
      <c r="F73" s="356"/>
      <c r="G73" s="356"/>
      <c r="H73" s="356"/>
      <c r="I73" s="356"/>
      <c r="J73" s="356"/>
      <c r="K73" s="356"/>
      <c r="L73" s="356"/>
      <c r="M73" s="356"/>
      <c r="N73" s="356"/>
      <c r="O73" s="356"/>
      <c r="Q73" s="37"/>
      <c r="R73" s="38"/>
      <c r="S73" s="38"/>
      <c r="T73" s="38"/>
      <c r="U73" s="37"/>
      <c r="V73" s="39"/>
      <c r="W73" s="38"/>
      <c r="X73" s="38"/>
      <c r="Y73" s="40"/>
      <c r="Z73" s="37"/>
      <c r="AA73" s="39"/>
    </row>
    <row r="74" spans="1:27" ht="17.25" customHeight="1" x14ac:dyDescent="0.2">
      <c r="C74" s="191"/>
      <c r="D74" s="191"/>
      <c r="E74" s="191"/>
      <c r="F74" s="191"/>
      <c r="G74" s="191"/>
      <c r="H74" s="191"/>
      <c r="I74" s="191"/>
      <c r="J74" s="191"/>
      <c r="K74" s="191"/>
      <c r="L74" s="191"/>
      <c r="M74" s="191"/>
      <c r="N74" s="191"/>
      <c r="O74" s="191"/>
      <c r="Q74" s="37"/>
      <c r="R74" s="38"/>
      <c r="S74" s="38"/>
      <c r="T74" s="38"/>
      <c r="U74" s="37"/>
      <c r="V74" s="39"/>
      <c r="W74" s="38"/>
      <c r="X74" s="38"/>
      <c r="Y74" s="40"/>
      <c r="Z74" s="37"/>
      <c r="AA74" s="39"/>
    </row>
    <row r="75" spans="1:27" ht="14.45" customHeight="1" x14ac:dyDescent="0.2">
      <c r="A75" s="60">
        <v>21</v>
      </c>
      <c r="B75" s="3"/>
      <c r="C75" s="3" t="s">
        <v>202</v>
      </c>
      <c r="D75" s="3"/>
      <c r="E75" s="37"/>
      <c r="F75" s="37"/>
      <c r="G75" s="38"/>
      <c r="H75" s="38"/>
      <c r="I75" s="38"/>
      <c r="J75" s="37"/>
      <c r="K75" s="39"/>
      <c r="L75" s="38"/>
      <c r="M75" s="38"/>
      <c r="N75" s="36"/>
      <c r="O75" s="39"/>
      <c r="Q75" s="37"/>
      <c r="R75" s="38"/>
      <c r="S75" s="38"/>
      <c r="T75" s="38"/>
      <c r="U75" s="37"/>
      <c r="V75" s="39"/>
      <c r="W75" s="38"/>
      <c r="X75" s="38"/>
      <c r="Y75" s="40"/>
      <c r="Z75" s="37"/>
      <c r="AA75" s="39"/>
    </row>
    <row r="76" spans="1:27" ht="14.45" customHeight="1" x14ac:dyDescent="0.2">
      <c r="A76" s="60"/>
      <c r="B76" s="3"/>
      <c r="C76" s="3"/>
      <c r="D76" s="3"/>
      <c r="E76" s="37"/>
      <c r="F76" s="37"/>
      <c r="G76" s="38"/>
      <c r="H76" s="38"/>
      <c r="I76" s="38"/>
      <c r="J76" s="37"/>
      <c r="K76" s="39"/>
      <c r="L76" s="38"/>
      <c r="M76" s="6" t="s">
        <v>94</v>
      </c>
      <c r="O76" s="194" t="s">
        <v>94</v>
      </c>
      <c r="Q76" s="37"/>
      <c r="R76" s="38"/>
      <c r="S76" s="38"/>
      <c r="T76" s="38"/>
      <c r="U76" s="37"/>
      <c r="V76" s="39"/>
      <c r="W76" s="38"/>
      <c r="X76" s="38"/>
      <c r="Y76" s="40"/>
      <c r="Z76" s="37"/>
      <c r="AA76" s="39"/>
    </row>
    <row r="77" spans="1:27" ht="14.45" customHeight="1" x14ac:dyDescent="0.2">
      <c r="A77" s="60"/>
      <c r="B77" s="3"/>
      <c r="C77" s="3"/>
      <c r="D77" s="3"/>
      <c r="E77" s="37"/>
      <c r="F77" s="37"/>
      <c r="G77" s="38"/>
      <c r="H77" s="38"/>
      <c r="I77" s="38"/>
      <c r="J77" s="37"/>
      <c r="K77" s="39"/>
      <c r="L77" s="38"/>
      <c r="M77" s="6" t="s">
        <v>282</v>
      </c>
      <c r="O77" s="194" t="s">
        <v>219</v>
      </c>
      <c r="Q77" s="37"/>
      <c r="R77" s="38"/>
      <c r="S77" s="38"/>
      <c r="T77" s="38"/>
      <c r="U77" s="37"/>
      <c r="V77" s="39"/>
      <c r="W77" s="38"/>
      <c r="X77" s="38"/>
      <c r="Y77" s="40"/>
      <c r="Z77" s="37"/>
      <c r="AA77" s="39"/>
    </row>
    <row r="78" spans="1:27" ht="14.45" customHeight="1" x14ac:dyDescent="0.2">
      <c r="C78" s="36"/>
      <c r="D78" s="36"/>
      <c r="E78" s="37"/>
      <c r="F78" s="37"/>
      <c r="G78" s="38"/>
      <c r="H78" s="38"/>
      <c r="I78" s="38"/>
      <c r="J78" s="37"/>
      <c r="K78" s="39"/>
      <c r="L78" s="38"/>
      <c r="M78" s="6" t="s">
        <v>3</v>
      </c>
      <c r="O78" s="194" t="s">
        <v>3</v>
      </c>
      <c r="Q78" s="37"/>
      <c r="R78" s="38"/>
      <c r="S78" s="38"/>
      <c r="T78" s="38"/>
      <c r="U78" s="37"/>
      <c r="V78" s="39"/>
      <c r="W78" s="38"/>
      <c r="X78" s="38"/>
      <c r="Y78" s="40"/>
      <c r="Z78" s="37"/>
      <c r="AA78" s="39"/>
    </row>
    <row r="79" spans="1:27" ht="14.45" customHeight="1" x14ac:dyDescent="0.2">
      <c r="C79" s="36"/>
      <c r="D79" s="36"/>
      <c r="E79" s="37"/>
      <c r="F79" s="37"/>
      <c r="G79" s="38"/>
      <c r="H79" s="38"/>
      <c r="I79" s="38"/>
      <c r="J79" s="37"/>
      <c r="K79" s="39"/>
      <c r="L79" s="38"/>
      <c r="M79" s="6"/>
      <c r="O79" s="194"/>
      <c r="Q79" s="37"/>
      <c r="R79" s="38"/>
      <c r="S79" s="38"/>
      <c r="T79" s="38"/>
      <c r="U79" s="37"/>
      <c r="V79" s="39"/>
      <c r="W79" s="38"/>
      <c r="X79" s="38"/>
      <c r="Y79" s="40"/>
      <c r="Z79" s="37"/>
      <c r="AA79" s="39"/>
    </row>
    <row r="80" spans="1:27" ht="14.45" customHeight="1" x14ac:dyDescent="0.2">
      <c r="C80" s="36" t="s">
        <v>181</v>
      </c>
      <c r="D80" s="36"/>
      <c r="E80" s="37"/>
      <c r="F80" s="37"/>
      <c r="G80" s="38"/>
      <c r="H80" s="38"/>
      <c r="I80" s="38"/>
      <c r="J80" s="37"/>
      <c r="K80" s="39"/>
      <c r="L80" s="38"/>
      <c r="M80" s="234">
        <v>522556</v>
      </c>
      <c r="O80" s="235">
        <v>539658</v>
      </c>
      <c r="Q80" s="37"/>
      <c r="R80" s="38"/>
      <c r="S80" s="38"/>
      <c r="T80" s="38"/>
      <c r="U80" s="37"/>
      <c r="V80" s="39"/>
      <c r="W80" s="38"/>
      <c r="X80" s="38"/>
      <c r="Y80" s="40"/>
      <c r="Z80" s="37"/>
      <c r="AA80" s="39"/>
    </row>
    <row r="81" spans="1:30" ht="14.45" customHeight="1" x14ac:dyDescent="0.2">
      <c r="C81" s="36" t="s">
        <v>182</v>
      </c>
      <c r="D81" s="36"/>
      <c r="E81" s="37"/>
      <c r="F81" s="37"/>
      <c r="G81" s="38"/>
      <c r="H81" s="38"/>
      <c r="I81" s="38"/>
      <c r="J81" s="37"/>
      <c r="K81" s="39"/>
      <c r="L81" s="38"/>
      <c r="M81" s="228">
        <v>-86751</v>
      </c>
      <c r="O81" s="235">
        <v>-86154</v>
      </c>
      <c r="Q81" s="37"/>
      <c r="R81" s="38"/>
      <c r="S81" s="38"/>
      <c r="T81" s="38"/>
      <c r="U81" s="37"/>
      <c r="V81" s="39"/>
      <c r="W81" s="38"/>
      <c r="X81" s="38"/>
      <c r="Y81" s="40"/>
      <c r="Z81" s="37"/>
      <c r="AA81" s="39"/>
    </row>
    <row r="82" spans="1:30" ht="14.45" customHeight="1" x14ac:dyDescent="0.2">
      <c r="C82" s="36"/>
      <c r="D82" s="36"/>
      <c r="E82" s="37"/>
      <c r="F82" s="37"/>
      <c r="G82" s="38"/>
      <c r="H82" s="38"/>
      <c r="I82" s="38"/>
      <c r="J82" s="37"/>
      <c r="K82" s="39"/>
      <c r="L82" s="38"/>
      <c r="M82" s="81"/>
      <c r="N82" s="36"/>
      <c r="O82" s="81"/>
      <c r="Q82" s="37"/>
      <c r="R82" s="38"/>
      <c r="S82" s="38"/>
      <c r="T82" s="38"/>
      <c r="U82" s="37"/>
      <c r="V82" s="39"/>
      <c r="W82" s="38"/>
      <c r="X82" s="38"/>
      <c r="Y82" s="40"/>
      <c r="Z82" s="37"/>
      <c r="AA82" s="39"/>
    </row>
    <row r="83" spans="1:30" ht="14.45" customHeight="1" x14ac:dyDescent="0.2">
      <c r="C83" s="36"/>
      <c r="D83" s="36"/>
      <c r="E83" s="37"/>
      <c r="F83" s="37"/>
      <c r="G83" s="38"/>
      <c r="H83" s="38"/>
      <c r="I83" s="38"/>
      <c r="J83" s="37"/>
      <c r="K83" s="39"/>
      <c r="L83" s="38"/>
      <c r="M83" s="58">
        <f>SUM(M80:M82)</f>
        <v>435805</v>
      </c>
      <c r="N83" s="36"/>
      <c r="O83" s="58">
        <f>SUM(O80:O82)</f>
        <v>453504</v>
      </c>
      <c r="Q83" s="37"/>
      <c r="R83" s="38"/>
      <c r="S83" s="38"/>
      <c r="T83" s="38"/>
      <c r="U83" s="37"/>
      <c r="V83" s="39"/>
      <c r="W83" s="38"/>
      <c r="X83" s="38"/>
      <c r="Y83" s="40"/>
      <c r="Z83" s="37"/>
      <c r="AA83" s="39"/>
    </row>
    <row r="84" spans="1:30" ht="14.45" customHeight="1" x14ac:dyDescent="0.2">
      <c r="C84" s="36" t="s">
        <v>183</v>
      </c>
      <c r="D84" s="36"/>
      <c r="E84" s="37"/>
      <c r="F84" s="37"/>
      <c r="G84" s="38"/>
      <c r="H84" s="38"/>
      <c r="I84" s="38"/>
      <c r="J84" s="37"/>
      <c r="K84" s="39"/>
      <c r="L84" s="38"/>
      <c r="M84" s="65">
        <v>-124590</v>
      </c>
      <c r="N84" s="36"/>
      <c r="O84" s="65">
        <v>-155355</v>
      </c>
      <c r="Q84" s="37"/>
      <c r="R84" s="38"/>
      <c r="S84" s="38"/>
      <c r="T84" s="38"/>
      <c r="U84" s="37"/>
      <c r="V84" s="39"/>
      <c r="W84" s="38"/>
      <c r="X84" s="38"/>
      <c r="Y84" s="40"/>
      <c r="Z84" s="37"/>
      <c r="AA84" s="39"/>
    </row>
    <row r="85" spans="1:30" ht="14.45" customHeight="1" x14ac:dyDescent="0.2">
      <c r="C85" s="36"/>
      <c r="D85" s="36"/>
      <c r="E85" s="37"/>
      <c r="F85" s="37"/>
      <c r="G85" s="38"/>
      <c r="H85" s="38"/>
      <c r="I85" s="38"/>
      <c r="J85" s="37"/>
      <c r="K85" s="39"/>
      <c r="L85" s="38"/>
      <c r="M85" s="58"/>
      <c r="N85" s="36"/>
      <c r="O85" s="58"/>
      <c r="Q85" s="37"/>
      <c r="R85" s="38"/>
      <c r="S85" s="38"/>
      <c r="T85" s="38"/>
      <c r="U85" s="37"/>
      <c r="V85" s="39"/>
      <c r="W85" s="38"/>
      <c r="X85" s="38"/>
      <c r="Y85" s="40"/>
      <c r="Z85" s="37"/>
      <c r="AA85" s="39"/>
    </row>
    <row r="86" spans="1:30" ht="14.45" customHeight="1" thickBot="1" x14ac:dyDescent="0.25">
      <c r="C86" s="179" t="s">
        <v>184</v>
      </c>
      <c r="D86" s="179"/>
      <c r="E86" s="183"/>
      <c r="F86" s="183"/>
      <c r="G86" s="38"/>
      <c r="H86" s="38"/>
      <c r="I86" s="38"/>
      <c r="J86" s="37"/>
      <c r="K86" s="39"/>
      <c r="L86" s="38"/>
      <c r="M86" s="123">
        <f>SUM(M83:M85)</f>
        <v>311215</v>
      </c>
      <c r="N86" s="36"/>
      <c r="O86" s="123">
        <f>SUM(O83:O85)</f>
        <v>298149</v>
      </c>
      <c r="Q86" s="39">
        <f>M86-BS!C28</f>
        <v>0</v>
      </c>
      <c r="R86" s="38">
        <f>O86-BS!E28</f>
        <v>0</v>
      </c>
      <c r="S86" s="38"/>
      <c r="T86" s="38"/>
      <c r="U86" s="37"/>
      <c r="V86" s="39"/>
      <c r="W86" s="38"/>
      <c r="X86" s="38"/>
      <c r="Y86" s="40"/>
      <c r="Z86" s="37"/>
      <c r="AA86" s="39"/>
    </row>
    <row r="87" spans="1:30" ht="14.45" customHeight="1" x14ac:dyDescent="0.2">
      <c r="C87" s="179"/>
      <c r="D87" s="179"/>
      <c r="E87" s="183"/>
      <c r="F87" s="183"/>
      <c r="G87" s="38"/>
      <c r="H87" s="38"/>
      <c r="I87" s="38"/>
      <c r="J87" s="37"/>
      <c r="K87" s="39"/>
      <c r="L87" s="38"/>
      <c r="M87" s="220">
        <f>M86-BS!C28</f>
        <v>0</v>
      </c>
      <c r="N87" s="215"/>
      <c r="O87" s="210"/>
      <c r="Q87" s="37"/>
      <c r="R87" s="38"/>
      <c r="S87" s="38"/>
      <c r="T87" s="38"/>
      <c r="U87" s="37"/>
      <c r="V87" s="39"/>
      <c r="W87" s="38"/>
      <c r="X87" s="38"/>
      <c r="Y87" s="40"/>
      <c r="Z87" s="37"/>
      <c r="AA87" s="39"/>
    </row>
    <row r="88" spans="1:30" ht="21" customHeight="1" x14ac:dyDescent="0.2">
      <c r="C88" s="411" t="s">
        <v>185</v>
      </c>
      <c r="D88" s="412"/>
      <c r="E88" s="412"/>
      <c r="F88" s="412"/>
      <c r="G88" s="412"/>
      <c r="H88" s="412"/>
      <c r="I88" s="412"/>
      <c r="J88" s="412"/>
      <c r="K88" s="412"/>
      <c r="L88" s="412"/>
      <c r="M88" s="412"/>
      <c r="N88" s="412"/>
      <c r="O88" s="412"/>
      <c r="Q88" s="37"/>
      <c r="R88" s="38"/>
      <c r="S88" s="38"/>
      <c r="T88" s="38"/>
      <c r="U88" s="37"/>
      <c r="V88" s="39"/>
      <c r="W88" s="38"/>
      <c r="X88" s="38"/>
      <c r="Y88" s="40"/>
      <c r="Z88" s="37"/>
      <c r="AA88" s="39"/>
    </row>
    <row r="89" spans="1:30" ht="16.5" customHeight="1" x14ac:dyDescent="0.2">
      <c r="C89" s="184"/>
      <c r="D89" s="185"/>
      <c r="E89" s="185"/>
      <c r="F89" s="185"/>
      <c r="G89" s="185"/>
      <c r="H89" s="185"/>
      <c r="I89" s="185"/>
      <c r="J89" s="185"/>
      <c r="K89" s="185"/>
      <c r="L89" s="185"/>
      <c r="M89" s="185"/>
      <c r="N89" s="185"/>
      <c r="O89" s="185"/>
      <c r="Q89" s="37"/>
      <c r="R89" s="38"/>
      <c r="S89" s="38"/>
      <c r="T89" s="38"/>
      <c r="U89" s="37"/>
      <c r="V89" s="39"/>
      <c r="W89" s="38"/>
      <c r="X89" s="38"/>
      <c r="Y89" s="40"/>
      <c r="Z89" s="37"/>
      <c r="AA89" s="39"/>
    </row>
    <row r="90" spans="1:30" ht="14.45" customHeight="1" x14ac:dyDescent="0.2">
      <c r="A90" s="3">
        <v>22</v>
      </c>
      <c r="B90" s="3"/>
      <c r="C90" s="15" t="s">
        <v>77</v>
      </c>
      <c r="Q90" s="386"/>
      <c r="R90" s="400"/>
      <c r="S90" s="400"/>
      <c r="T90" s="400"/>
      <c r="U90" s="400"/>
      <c r="V90" s="400"/>
      <c r="W90" s="400"/>
      <c r="X90" s="400"/>
      <c r="Y90" s="400"/>
      <c r="Z90" s="400"/>
      <c r="AA90" s="400"/>
      <c r="AB90" s="400"/>
      <c r="AC90" s="400"/>
      <c r="AD90" s="400"/>
    </row>
    <row r="91" spans="1:30" ht="14.45" customHeight="1" x14ac:dyDescent="0.2">
      <c r="A91" s="60"/>
      <c r="B91" s="3"/>
      <c r="C91" s="15"/>
      <c r="Q91" s="14"/>
      <c r="R91" s="82"/>
      <c r="S91" s="82"/>
      <c r="T91" s="82"/>
      <c r="U91" s="82"/>
      <c r="V91" s="82"/>
      <c r="W91" s="82"/>
      <c r="X91" s="82"/>
      <c r="Y91" s="82"/>
      <c r="Z91" s="82"/>
      <c r="AA91" s="82"/>
      <c r="AB91" s="82"/>
      <c r="AC91" s="82"/>
      <c r="AD91" s="82"/>
    </row>
    <row r="92" spans="1:30" ht="26.25" customHeight="1" x14ac:dyDescent="0.2">
      <c r="C92" s="373" t="s">
        <v>172</v>
      </c>
      <c r="D92" s="373"/>
      <c r="E92" s="373"/>
      <c r="F92" s="373"/>
      <c r="G92" s="373"/>
      <c r="H92" s="373"/>
      <c r="I92" s="373"/>
      <c r="J92" s="373"/>
      <c r="K92" s="373"/>
      <c r="L92" s="373"/>
      <c r="M92" s="373"/>
      <c r="N92" s="373"/>
      <c r="O92" s="373"/>
      <c r="Q92" s="373"/>
      <c r="R92" s="373"/>
      <c r="S92" s="373"/>
      <c r="T92" s="373"/>
      <c r="U92" s="373"/>
      <c r="V92" s="373"/>
      <c r="W92" s="373"/>
      <c r="X92" s="373"/>
      <c r="Y92" s="373"/>
      <c r="Z92" s="373"/>
      <c r="AA92" s="373"/>
      <c r="AB92" s="373"/>
    </row>
    <row r="93" spans="1:30" ht="14.45" customHeight="1" x14ac:dyDescent="0.2">
      <c r="C93" s="72"/>
      <c r="D93" s="72"/>
      <c r="E93" s="72"/>
      <c r="F93" s="72"/>
      <c r="G93" s="72"/>
      <c r="H93" s="72"/>
      <c r="I93" s="72"/>
      <c r="J93" s="72"/>
      <c r="K93" s="72"/>
      <c r="L93" s="72"/>
      <c r="M93" s="72"/>
      <c r="N93" s="72"/>
      <c r="O93" s="72"/>
      <c r="Q93" s="72"/>
      <c r="R93" s="72"/>
      <c r="S93" s="72"/>
      <c r="T93" s="72"/>
      <c r="U93" s="72"/>
      <c r="V93" s="72"/>
      <c r="W93" s="72"/>
      <c r="X93" s="72"/>
      <c r="Y93" s="72"/>
      <c r="Z93" s="72"/>
      <c r="AA93" s="72"/>
      <c r="AB93" s="72"/>
    </row>
    <row r="94" spans="1:30" ht="14.45" customHeight="1" x14ac:dyDescent="0.2">
      <c r="A94" s="3">
        <v>23</v>
      </c>
      <c r="C94" s="360" t="s">
        <v>75</v>
      </c>
      <c r="D94" s="360"/>
      <c r="E94" s="360"/>
      <c r="F94" s="360"/>
      <c r="G94" s="360"/>
      <c r="H94" s="360"/>
      <c r="I94" s="360"/>
      <c r="J94" s="360"/>
      <c r="K94" s="360"/>
      <c r="L94" s="360"/>
      <c r="M94" s="360"/>
      <c r="N94" s="360"/>
      <c r="O94" s="360"/>
      <c r="Q94" s="386"/>
      <c r="R94" s="400"/>
      <c r="S94" s="400"/>
      <c r="T94" s="400"/>
      <c r="U94" s="400"/>
      <c r="V94" s="400"/>
      <c r="W94" s="400"/>
      <c r="X94" s="400"/>
      <c r="Y94" s="400"/>
      <c r="Z94" s="400"/>
      <c r="AA94" s="400"/>
      <c r="AB94" s="400"/>
      <c r="AC94" s="400"/>
      <c r="AD94" s="400"/>
    </row>
    <row r="95" spans="1:30" ht="14.45" customHeight="1" x14ac:dyDescent="0.2">
      <c r="A95" s="3"/>
      <c r="B95" s="3"/>
      <c r="D95" s="383"/>
      <c r="E95" s="383"/>
      <c r="F95" s="383"/>
      <c r="G95" s="383"/>
      <c r="H95" s="383"/>
      <c r="I95" s="383"/>
      <c r="J95" s="383"/>
      <c r="K95" s="383"/>
      <c r="L95" s="383"/>
      <c r="M95" s="383"/>
      <c r="N95" s="383"/>
      <c r="O95" s="383"/>
      <c r="Q95" s="14"/>
      <c r="R95" s="12"/>
      <c r="S95" s="12"/>
      <c r="T95" s="12"/>
      <c r="U95" s="12"/>
      <c r="V95" s="12"/>
      <c r="W95" s="12"/>
      <c r="X95" s="12"/>
      <c r="Y95" s="12"/>
      <c r="Z95" s="12"/>
      <c r="AA95" s="12"/>
      <c r="AB95" s="12"/>
      <c r="AC95" s="12"/>
      <c r="AD95" s="12"/>
    </row>
    <row r="96" spans="1:30" ht="14.45" customHeight="1" x14ac:dyDescent="0.2">
      <c r="A96" s="3"/>
      <c r="B96" s="3"/>
      <c r="C96" s="400" t="s">
        <v>76</v>
      </c>
      <c r="D96" s="400"/>
      <c r="E96" s="400"/>
      <c r="F96" s="400"/>
      <c r="G96" s="400"/>
      <c r="H96" s="400"/>
      <c r="I96" s="400"/>
      <c r="J96" s="400"/>
      <c r="K96" s="400"/>
      <c r="L96" s="400"/>
      <c r="M96" s="400"/>
      <c r="N96" s="400"/>
      <c r="O96" s="400"/>
      <c r="Q96" s="14"/>
      <c r="R96" s="12"/>
      <c r="S96" s="12"/>
      <c r="T96" s="12"/>
      <c r="U96" s="12"/>
      <c r="V96" s="12"/>
      <c r="W96" s="12"/>
      <c r="X96" s="12"/>
      <c r="Y96" s="12"/>
      <c r="Z96" s="12"/>
      <c r="AA96" s="12"/>
      <c r="AB96" s="12"/>
      <c r="AC96" s="12"/>
      <c r="AD96" s="12"/>
    </row>
    <row r="97" spans="1:30" ht="14.45" customHeight="1" x14ac:dyDescent="0.2">
      <c r="G97" s="41"/>
      <c r="I97" s="30"/>
      <c r="K97" s="24"/>
      <c r="L97" s="3"/>
      <c r="M97" s="24"/>
      <c r="N97" s="3"/>
      <c r="O97" s="24"/>
      <c r="Q97" s="14"/>
      <c r="R97" s="82"/>
      <c r="S97" s="82"/>
      <c r="T97" s="82"/>
      <c r="U97" s="82"/>
      <c r="V97" s="82"/>
      <c r="W97" s="82"/>
      <c r="X97" s="82"/>
      <c r="Y97" s="82"/>
      <c r="Z97" s="82"/>
      <c r="AA97" s="82"/>
      <c r="AB97" s="82"/>
      <c r="AC97" s="82"/>
      <c r="AD97" s="82"/>
    </row>
    <row r="98" spans="1:30" s="3" customFormat="1" ht="14.45" customHeight="1" x14ac:dyDescent="0.2">
      <c r="A98" s="3">
        <v>24</v>
      </c>
      <c r="C98" s="3" t="s">
        <v>35</v>
      </c>
      <c r="E98" s="43"/>
      <c r="F98" s="43"/>
      <c r="G98" s="43"/>
      <c r="H98" s="43"/>
      <c r="I98" s="43"/>
      <c r="J98" s="43"/>
      <c r="K98" s="43"/>
      <c r="L98" s="43"/>
      <c r="M98" s="43"/>
      <c r="Q98" s="386"/>
      <c r="R98" s="386"/>
      <c r="S98" s="386"/>
      <c r="T98" s="386"/>
      <c r="U98" s="386"/>
      <c r="V98" s="386"/>
      <c r="W98" s="386"/>
      <c r="X98" s="386"/>
      <c r="Y98" s="386"/>
      <c r="Z98" s="386"/>
      <c r="AA98" s="386"/>
      <c r="AB98" s="386"/>
      <c r="AC98" s="386"/>
      <c r="AD98" s="386"/>
    </row>
    <row r="99" spans="1:30" s="3" customFormat="1" ht="10.5" customHeight="1" x14ac:dyDescent="0.2">
      <c r="E99" s="43"/>
      <c r="F99" s="43"/>
      <c r="G99" s="43"/>
      <c r="H99" s="43"/>
      <c r="I99" s="43"/>
      <c r="J99" s="43"/>
      <c r="K99" s="43"/>
      <c r="L99" s="43"/>
      <c r="M99" s="43"/>
      <c r="Q99" s="14"/>
      <c r="R99" s="14"/>
      <c r="S99" s="14"/>
      <c r="T99" s="14"/>
      <c r="U99" s="14"/>
      <c r="V99" s="14"/>
      <c r="W99" s="14"/>
      <c r="X99" s="14"/>
      <c r="Y99" s="14"/>
      <c r="Z99" s="14"/>
      <c r="AA99" s="14"/>
      <c r="AB99" s="14"/>
      <c r="AC99" s="14"/>
      <c r="AD99" s="14"/>
    </row>
    <row r="100" spans="1:30" s="3" customFormat="1" ht="18" customHeight="1" x14ac:dyDescent="0.2">
      <c r="C100" s="2" t="s">
        <v>221</v>
      </c>
      <c r="E100" s="43"/>
      <c r="F100" s="43"/>
      <c r="G100" s="43"/>
      <c r="H100" s="43"/>
      <c r="I100" s="43"/>
      <c r="J100" s="43"/>
      <c r="K100" s="43"/>
      <c r="L100" s="43"/>
      <c r="M100" s="43"/>
      <c r="Q100" s="14"/>
      <c r="R100" s="14"/>
      <c r="S100" s="14"/>
      <c r="T100" s="14"/>
      <c r="U100" s="14"/>
      <c r="V100" s="14"/>
      <c r="W100" s="14"/>
      <c r="X100" s="14"/>
      <c r="Y100" s="14"/>
      <c r="Z100" s="14"/>
      <c r="AA100" s="14"/>
      <c r="AB100" s="14"/>
      <c r="AC100" s="14"/>
      <c r="AD100" s="14"/>
    </row>
    <row r="101" spans="1:30" s="3" customFormat="1" ht="18" customHeight="1" x14ac:dyDescent="0.2">
      <c r="C101" s="2"/>
      <c r="E101" s="43"/>
      <c r="F101" s="43"/>
      <c r="G101" s="43"/>
      <c r="H101" s="43"/>
      <c r="I101" s="43"/>
      <c r="J101" s="43"/>
      <c r="K101" s="43"/>
      <c r="L101" s="43"/>
      <c r="M101" s="43"/>
      <c r="Q101" s="14"/>
      <c r="R101" s="14"/>
      <c r="S101" s="14"/>
      <c r="T101" s="14"/>
      <c r="U101" s="14"/>
      <c r="V101" s="14"/>
      <c r="W101" s="14"/>
      <c r="X101" s="14"/>
      <c r="Y101" s="14"/>
      <c r="Z101" s="14"/>
      <c r="AA101" s="14"/>
      <c r="AB101" s="14"/>
      <c r="AC101" s="14"/>
      <c r="AD101" s="14"/>
    </row>
    <row r="102" spans="1:30" s="3" customFormat="1" ht="57" customHeight="1" x14ac:dyDescent="0.2">
      <c r="C102" s="12" t="s">
        <v>203</v>
      </c>
      <c r="D102" s="356" t="s">
        <v>223</v>
      </c>
      <c r="E102" s="363"/>
      <c r="F102" s="363"/>
      <c r="G102" s="363"/>
      <c r="H102" s="363"/>
      <c r="I102" s="363"/>
      <c r="J102" s="363"/>
      <c r="K102" s="363"/>
      <c r="L102" s="363"/>
      <c r="M102" s="363"/>
      <c r="N102" s="363"/>
      <c r="O102" s="363"/>
      <c r="Q102" s="14"/>
      <c r="R102" s="14"/>
      <c r="S102" s="14"/>
      <c r="T102" s="14"/>
      <c r="U102" s="14"/>
      <c r="V102" s="14"/>
      <c r="W102" s="14"/>
      <c r="X102" s="14"/>
      <c r="Y102" s="14"/>
      <c r="Z102" s="14"/>
      <c r="AA102" s="14"/>
      <c r="AB102" s="14"/>
      <c r="AC102" s="14"/>
      <c r="AD102" s="14"/>
    </row>
    <row r="103" spans="1:30" s="3" customFormat="1" ht="19.5" customHeight="1" x14ac:dyDescent="0.2">
      <c r="C103" s="12"/>
      <c r="D103" s="73"/>
      <c r="E103" s="227"/>
      <c r="F103" s="227"/>
      <c r="G103" s="227"/>
      <c r="H103" s="227"/>
      <c r="I103" s="227"/>
      <c r="J103" s="227"/>
      <c r="K103" s="227"/>
      <c r="L103" s="227"/>
      <c r="M103" s="227"/>
      <c r="N103" s="227"/>
      <c r="O103" s="227"/>
      <c r="Q103" s="14"/>
      <c r="R103" s="14"/>
      <c r="S103" s="14"/>
      <c r="T103" s="14"/>
      <c r="U103" s="14"/>
      <c r="V103" s="14"/>
      <c r="W103" s="14"/>
      <c r="X103" s="14"/>
      <c r="Y103" s="14"/>
      <c r="Z103" s="14"/>
      <c r="AA103" s="14"/>
      <c r="AB103" s="14"/>
      <c r="AC103" s="14"/>
      <c r="AD103" s="14"/>
    </row>
    <row r="104" spans="1:30" s="3" customFormat="1" ht="85.5" customHeight="1" x14ac:dyDescent="0.2">
      <c r="C104" s="12" t="s">
        <v>222</v>
      </c>
      <c r="D104" s="356" t="s">
        <v>321</v>
      </c>
      <c r="E104" s="363"/>
      <c r="F104" s="363"/>
      <c r="G104" s="363"/>
      <c r="H104" s="363"/>
      <c r="I104" s="363"/>
      <c r="J104" s="363"/>
      <c r="K104" s="363"/>
      <c r="L104" s="363"/>
      <c r="M104" s="363"/>
      <c r="N104" s="363"/>
      <c r="O104" s="363"/>
      <c r="W104" s="4"/>
      <c r="X104" s="4"/>
      <c r="Y104" s="4"/>
      <c r="Z104" s="4"/>
      <c r="AA104" s="4"/>
      <c r="AB104" s="14"/>
      <c r="AC104" s="14"/>
      <c r="AD104" s="14"/>
    </row>
    <row r="105" spans="1:30" s="3" customFormat="1" ht="19.5" customHeight="1" x14ac:dyDescent="0.2">
      <c r="C105" s="12"/>
      <c r="D105" s="73"/>
      <c r="E105" s="227"/>
      <c r="F105" s="227"/>
      <c r="G105" s="227"/>
      <c r="H105" s="227"/>
      <c r="I105" s="227"/>
      <c r="J105" s="227"/>
      <c r="K105" s="227"/>
      <c r="L105" s="227"/>
      <c r="M105" s="227"/>
      <c r="N105" s="227"/>
      <c r="O105" s="227"/>
      <c r="W105" s="4"/>
      <c r="X105" s="4"/>
      <c r="Y105" s="4"/>
      <c r="Z105" s="4"/>
      <c r="AA105" s="4"/>
      <c r="AB105" s="14"/>
      <c r="AC105" s="14"/>
      <c r="AD105" s="14"/>
    </row>
    <row r="106" spans="1:30" s="3" customFormat="1" ht="31.5" customHeight="1" x14ac:dyDescent="0.2">
      <c r="C106" s="359" t="s">
        <v>245</v>
      </c>
      <c r="D106" s="407"/>
      <c r="E106" s="407"/>
      <c r="F106" s="407"/>
      <c r="G106" s="407"/>
      <c r="H106" s="407"/>
      <c r="I106" s="407"/>
      <c r="J106" s="407"/>
      <c r="K106" s="407"/>
      <c r="L106" s="407"/>
      <c r="M106" s="407"/>
      <c r="N106" s="407"/>
      <c r="O106" s="407"/>
      <c r="W106" s="4"/>
      <c r="X106" s="4"/>
      <c r="Y106" s="4"/>
      <c r="Z106" s="4"/>
      <c r="AA106" s="4"/>
      <c r="AB106" s="14"/>
      <c r="AC106" s="14"/>
      <c r="AD106" s="14"/>
    </row>
    <row r="107" spans="1:30" s="3" customFormat="1" ht="14.45" customHeight="1" x14ac:dyDescent="0.2">
      <c r="C107" s="10"/>
      <c r="D107" s="32"/>
      <c r="E107" s="32"/>
      <c r="F107" s="32"/>
      <c r="G107" s="32"/>
      <c r="H107" s="32"/>
      <c r="I107" s="32"/>
      <c r="J107" s="32"/>
      <c r="K107" s="32"/>
      <c r="L107" s="32"/>
      <c r="M107" s="32"/>
      <c r="N107" s="32"/>
      <c r="O107" s="32"/>
      <c r="W107" s="4"/>
      <c r="X107" s="4"/>
      <c r="Y107" s="4"/>
      <c r="Z107" s="4"/>
      <c r="AA107" s="4"/>
      <c r="AB107" s="14"/>
      <c r="AC107" s="14"/>
      <c r="AD107" s="14"/>
    </row>
    <row r="108" spans="1:30" ht="14.45" customHeight="1" x14ac:dyDescent="0.2">
      <c r="A108" s="3">
        <v>25</v>
      </c>
      <c r="B108" s="3"/>
      <c r="C108" s="3" t="s">
        <v>21</v>
      </c>
      <c r="D108" s="3"/>
      <c r="Q108" s="386"/>
      <c r="R108" s="400"/>
      <c r="S108" s="400"/>
      <c r="T108" s="400"/>
      <c r="U108" s="400"/>
      <c r="V108" s="400"/>
      <c r="W108" s="400"/>
      <c r="X108" s="400"/>
      <c r="Y108" s="400"/>
      <c r="Z108" s="400"/>
      <c r="AA108" s="400"/>
      <c r="AB108" s="400"/>
      <c r="AC108" s="400"/>
      <c r="AD108" s="400"/>
    </row>
    <row r="109" spans="1:30" ht="14.45" customHeight="1" x14ac:dyDescent="0.2">
      <c r="A109" s="3"/>
      <c r="B109" s="3"/>
      <c r="C109" s="3"/>
      <c r="D109" s="3"/>
      <c r="Q109" s="14"/>
      <c r="R109" s="82"/>
      <c r="S109" s="82"/>
      <c r="T109" s="82"/>
      <c r="U109" s="82"/>
      <c r="V109" s="82"/>
      <c r="W109" s="82"/>
      <c r="X109" s="82"/>
      <c r="Y109" s="82"/>
      <c r="Z109" s="82"/>
      <c r="AA109" s="82"/>
      <c r="AB109" s="82"/>
      <c r="AC109" s="82"/>
      <c r="AD109" s="82"/>
    </row>
    <row r="110" spans="1:30" ht="30.75" customHeight="1" x14ac:dyDescent="0.2">
      <c r="A110" s="3"/>
      <c r="B110" s="3"/>
      <c r="C110" s="356" t="s">
        <v>285</v>
      </c>
      <c r="D110" s="356"/>
      <c r="E110" s="356"/>
      <c r="F110" s="356"/>
      <c r="G110" s="356"/>
      <c r="H110" s="356"/>
      <c r="I110" s="356"/>
      <c r="J110" s="356"/>
      <c r="K110" s="356"/>
      <c r="L110" s="356"/>
      <c r="M110" s="356"/>
      <c r="N110" s="356"/>
      <c r="O110" s="356"/>
      <c r="Q110" s="14"/>
      <c r="R110" s="82"/>
      <c r="S110" s="82"/>
      <c r="T110" s="82"/>
      <c r="U110" s="82"/>
      <c r="V110" s="82"/>
      <c r="W110" s="82"/>
      <c r="X110" s="82"/>
      <c r="Y110" s="82"/>
      <c r="Z110" s="82"/>
      <c r="AA110" s="82"/>
      <c r="AB110" s="82"/>
      <c r="AC110" s="82"/>
      <c r="AD110" s="82"/>
    </row>
    <row r="111" spans="1:30" ht="14.45" customHeight="1" x14ac:dyDescent="0.2">
      <c r="A111" s="3"/>
      <c r="B111" s="3"/>
      <c r="C111" s="3"/>
      <c r="D111" s="3"/>
      <c r="M111" s="6" t="s">
        <v>94</v>
      </c>
      <c r="O111" s="6" t="s">
        <v>94</v>
      </c>
      <c r="Q111" s="14"/>
      <c r="R111" s="82"/>
      <c r="S111" s="82"/>
      <c r="T111" s="82"/>
      <c r="U111" s="82"/>
      <c r="V111" s="82"/>
      <c r="W111" s="82"/>
      <c r="X111" s="82"/>
      <c r="Y111" s="82"/>
      <c r="Z111" s="82"/>
      <c r="AA111" s="82"/>
      <c r="AB111" s="82"/>
      <c r="AC111" s="82"/>
      <c r="AD111" s="82"/>
    </row>
    <row r="112" spans="1:30" ht="14.45" customHeight="1" x14ac:dyDescent="0.2">
      <c r="A112" s="3"/>
      <c r="B112" s="3"/>
      <c r="C112" s="3"/>
      <c r="D112" s="3"/>
      <c r="M112" s="6" t="s">
        <v>282</v>
      </c>
      <c r="O112" s="6" t="s">
        <v>219</v>
      </c>
      <c r="Q112" s="14"/>
      <c r="R112" s="82"/>
      <c r="S112" s="82"/>
      <c r="T112" s="82"/>
      <c r="U112" s="82"/>
      <c r="V112" s="82"/>
      <c r="W112" s="82"/>
      <c r="X112" s="82"/>
      <c r="Y112" s="82"/>
      <c r="Z112" s="82"/>
      <c r="AA112" s="82"/>
      <c r="AB112" s="82"/>
      <c r="AC112" s="82"/>
      <c r="AD112" s="82"/>
    </row>
    <row r="113" spans="1:30" ht="14.45" customHeight="1" x14ac:dyDescent="0.2">
      <c r="A113" s="3"/>
      <c r="B113" s="3"/>
      <c r="C113" s="3"/>
      <c r="D113" s="3"/>
      <c r="M113" s="6" t="s">
        <v>3</v>
      </c>
      <c r="O113" s="6" t="s">
        <v>3</v>
      </c>
      <c r="Q113" s="14"/>
      <c r="R113" s="82"/>
      <c r="S113" s="82"/>
      <c r="T113" s="82"/>
      <c r="U113" s="82"/>
      <c r="V113" s="82"/>
      <c r="W113" s="82"/>
      <c r="X113" s="82"/>
      <c r="Y113" s="82"/>
      <c r="Z113" s="82"/>
      <c r="AA113" s="82"/>
      <c r="AB113" s="82"/>
      <c r="AC113" s="82"/>
      <c r="AD113" s="82"/>
    </row>
    <row r="114" spans="1:30" ht="14.45" customHeight="1" x14ac:dyDescent="0.2">
      <c r="A114" s="3"/>
      <c r="B114" s="3"/>
      <c r="C114" s="3" t="s">
        <v>102</v>
      </c>
      <c r="D114" s="3"/>
      <c r="M114" s="4"/>
      <c r="O114" s="17"/>
      <c r="Q114" s="14"/>
      <c r="R114" s="82"/>
      <c r="S114" s="82"/>
      <c r="T114" s="82"/>
      <c r="U114" s="82"/>
      <c r="V114" s="82"/>
      <c r="W114" s="82"/>
      <c r="X114" s="82"/>
      <c r="Y114" s="82"/>
      <c r="Z114" s="82"/>
      <c r="AA114" s="82"/>
      <c r="AB114" s="82"/>
      <c r="AC114" s="82"/>
      <c r="AD114" s="82"/>
    </row>
    <row r="115" spans="1:30" ht="14.45" customHeight="1" x14ac:dyDescent="0.2">
      <c r="A115" s="3"/>
      <c r="B115" s="3"/>
      <c r="C115" s="3" t="s">
        <v>114</v>
      </c>
      <c r="D115" s="3"/>
      <c r="M115" s="4"/>
      <c r="O115" s="17"/>
      <c r="Q115" s="14"/>
      <c r="R115" s="82"/>
      <c r="S115" s="82"/>
      <c r="T115" s="82"/>
      <c r="U115" s="82"/>
      <c r="V115" s="82"/>
      <c r="W115" s="82"/>
      <c r="X115" s="82"/>
      <c r="Y115" s="82"/>
      <c r="Z115" s="82"/>
      <c r="AA115" s="82"/>
      <c r="AB115" s="82"/>
      <c r="AC115" s="82"/>
      <c r="AD115" s="82"/>
    </row>
    <row r="116" spans="1:30" ht="14.45" customHeight="1" x14ac:dyDescent="0.2">
      <c r="A116" s="3"/>
      <c r="B116" s="3"/>
      <c r="M116" s="23"/>
      <c r="N116" s="35"/>
      <c r="O116" s="23"/>
      <c r="Q116" s="14"/>
      <c r="R116" s="82"/>
      <c r="S116" s="82"/>
      <c r="T116" s="82"/>
      <c r="U116" s="82"/>
      <c r="V116" s="82"/>
      <c r="W116" s="82"/>
      <c r="X116" s="82"/>
      <c r="Y116" s="82"/>
      <c r="Z116" s="82"/>
      <c r="AA116" s="82"/>
      <c r="AB116" s="82"/>
      <c r="AC116" s="82"/>
      <c r="AD116" s="82"/>
    </row>
    <row r="117" spans="1:30" ht="14.45" customHeight="1" x14ac:dyDescent="0.2">
      <c r="A117" s="3"/>
      <c r="B117" s="3"/>
      <c r="C117" s="2" t="s">
        <v>134</v>
      </c>
      <c r="M117" s="23"/>
      <c r="N117" s="35"/>
      <c r="O117" s="23"/>
      <c r="Q117" s="14"/>
      <c r="R117" s="82"/>
      <c r="S117" s="82"/>
      <c r="T117" s="82"/>
      <c r="U117" s="82"/>
      <c r="V117" s="82"/>
      <c r="W117" s="82"/>
      <c r="X117" s="82"/>
      <c r="Y117" s="82"/>
      <c r="Z117" s="82"/>
      <c r="AA117" s="82"/>
      <c r="AB117" s="82"/>
      <c r="AC117" s="82"/>
      <c r="AD117" s="82"/>
    </row>
    <row r="118" spans="1:30" ht="14.45" customHeight="1" x14ac:dyDescent="0.2">
      <c r="A118" s="3"/>
      <c r="B118" s="3"/>
      <c r="D118" s="2" t="s">
        <v>135</v>
      </c>
      <c r="M118" s="23">
        <v>200000</v>
      </c>
      <c r="N118" s="35"/>
      <c r="O118" s="23">
        <v>150000</v>
      </c>
      <c r="Q118" s="14"/>
      <c r="R118" s="82"/>
      <c r="S118" s="82"/>
      <c r="T118" s="82"/>
      <c r="U118" s="82"/>
      <c r="V118" s="82"/>
      <c r="W118" s="82"/>
      <c r="X118" s="82"/>
      <c r="Y118" s="82"/>
      <c r="Z118" s="82"/>
      <c r="AA118" s="82"/>
      <c r="AB118" s="82"/>
      <c r="AC118" s="82"/>
      <c r="AD118" s="82"/>
    </row>
    <row r="119" spans="1:30" ht="14.45" hidden="1" customHeight="1" x14ac:dyDescent="0.2">
      <c r="A119" s="3"/>
      <c r="B119" s="3"/>
      <c r="M119" s="23"/>
      <c r="N119" s="35"/>
      <c r="O119" s="23"/>
      <c r="Q119" s="14"/>
      <c r="R119" s="82"/>
      <c r="S119" s="82"/>
      <c r="T119" s="82"/>
      <c r="U119" s="82"/>
      <c r="V119" s="82"/>
      <c r="W119" s="82"/>
      <c r="X119" s="82"/>
      <c r="Y119" s="82"/>
      <c r="Z119" s="82"/>
      <c r="AA119" s="82"/>
      <c r="AB119" s="82"/>
      <c r="AC119" s="82"/>
      <c r="AD119" s="82"/>
    </row>
    <row r="120" spans="1:30" ht="14.45" hidden="1" customHeight="1" x14ac:dyDescent="0.2">
      <c r="A120" s="3"/>
      <c r="B120" s="3"/>
      <c r="C120" s="3" t="s">
        <v>30</v>
      </c>
      <c r="M120" s="23"/>
      <c r="N120" s="35"/>
      <c r="O120" s="23"/>
      <c r="Q120" s="14"/>
      <c r="R120" s="82"/>
      <c r="S120" s="82"/>
      <c r="T120" s="82"/>
      <c r="U120" s="82"/>
      <c r="V120" s="82"/>
      <c r="W120" s="82"/>
      <c r="X120" s="82"/>
      <c r="Y120" s="82"/>
      <c r="Z120" s="82"/>
      <c r="AA120" s="82"/>
      <c r="AB120" s="82"/>
      <c r="AC120" s="82"/>
      <c r="AD120" s="82"/>
    </row>
    <row r="121" spans="1:30" ht="14.45" hidden="1" customHeight="1" x14ac:dyDescent="0.2">
      <c r="A121" s="3"/>
      <c r="B121" s="3"/>
      <c r="C121" s="2" t="s">
        <v>99</v>
      </c>
      <c r="D121" s="3"/>
      <c r="M121" s="23"/>
      <c r="N121" s="35"/>
      <c r="O121" s="23"/>
      <c r="Q121" s="14"/>
      <c r="R121" s="82"/>
      <c r="S121" s="82"/>
      <c r="T121" s="82"/>
      <c r="U121" s="82"/>
      <c r="V121" s="82"/>
      <c r="W121" s="82"/>
      <c r="X121" s="82"/>
      <c r="Y121" s="82"/>
      <c r="Z121" s="82"/>
      <c r="AA121" s="82"/>
      <c r="AB121" s="82"/>
      <c r="AC121" s="82"/>
      <c r="AD121" s="82"/>
    </row>
    <row r="122" spans="1:30" ht="14.45" hidden="1" customHeight="1" x14ac:dyDescent="0.2">
      <c r="A122" s="3"/>
      <c r="B122" s="3"/>
      <c r="D122" s="2" t="s">
        <v>100</v>
      </c>
      <c r="M122" s="23">
        <v>0</v>
      </c>
      <c r="N122" s="35"/>
      <c r="O122" s="23">
        <v>0</v>
      </c>
      <c r="Q122" s="14"/>
      <c r="R122" s="82"/>
      <c r="S122" s="82"/>
      <c r="T122" s="82"/>
      <c r="U122" s="82"/>
      <c r="V122" s="82"/>
      <c r="W122" s="82"/>
      <c r="X122" s="82"/>
      <c r="Y122" s="82"/>
      <c r="Z122" s="82"/>
      <c r="AA122" s="82"/>
      <c r="AB122" s="82"/>
      <c r="AC122" s="82"/>
      <c r="AD122" s="82"/>
    </row>
    <row r="123" spans="1:30" ht="14.45" customHeight="1" x14ac:dyDescent="0.2">
      <c r="D123" s="44"/>
      <c r="K123" s="21"/>
      <c r="M123" s="34"/>
      <c r="N123" s="35"/>
      <c r="O123" s="34"/>
    </row>
    <row r="124" spans="1:30" ht="14.45" customHeight="1" thickBot="1" x14ac:dyDescent="0.25">
      <c r="D124" s="44"/>
      <c r="K124" s="21"/>
      <c r="M124" s="123">
        <f>SUM(M116:M123)</f>
        <v>200000</v>
      </c>
      <c r="N124" s="144"/>
      <c r="O124" s="123">
        <f>SUM(O116:O123)</f>
        <v>150000</v>
      </c>
    </row>
    <row r="125" spans="1:30" ht="14.45" customHeight="1" x14ac:dyDescent="0.2">
      <c r="D125" s="44"/>
      <c r="K125" s="21"/>
      <c r="M125" s="38"/>
      <c r="N125" s="36"/>
      <c r="O125" s="38"/>
    </row>
    <row r="126" spans="1:30" ht="14.45" customHeight="1" x14ac:dyDescent="0.2">
      <c r="A126" s="3">
        <v>26</v>
      </c>
      <c r="B126" s="3"/>
      <c r="C126" s="3" t="s">
        <v>5</v>
      </c>
      <c r="D126" s="3"/>
    </row>
    <row r="127" spans="1:30" ht="14.45" customHeight="1" x14ac:dyDescent="0.2">
      <c r="M127" s="31"/>
    </row>
    <row r="128" spans="1:30" ht="30" customHeight="1" x14ac:dyDescent="0.2">
      <c r="C128" s="356" t="s">
        <v>0</v>
      </c>
      <c r="D128" s="356"/>
      <c r="E128" s="356"/>
      <c r="F128" s="356"/>
      <c r="G128" s="356"/>
      <c r="H128" s="356"/>
      <c r="I128" s="356"/>
      <c r="J128" s="356"/>
      <c r="K128" s="356"/>
      <c r="L128" s="356"/>
      <c r="M128" s="356"/>
      <c r="N128" s="356"/>
      <c r="O128" s="356"/>
      <c r="Q128" s="348"/>
      <c r="R128" s="348"/>
      <c r="S128" s="348"/>
      <c r="T128" s="348"/>
      <c r="U128" s="348"/>
      <c r="V128" s="348"/>
      <c r="W128" s="348"/>
      <c r="X128" s="348"/>
      <c r="Y128" s="348"/>
    </row>
    <row r="129" spans="1:27" ht="14.45" customHeight="1" x14ac:dyDescent="0.2">
      <c r="C129" s="4"/>
      <c r="D129" s="4"/>
      <c r="E129" s="4"/>
      <c r="F129" s="4"/>
      <c r="G129" s="4"/>
      <c r="H129" s="4"/>
      <c r="I129" s="4"/>
      <c r="J129" s="4"/>
      <c r="K129" s="4"/>
      <c r="L129" s="4"/>
      <c r="M129" s="4"/>
      <c r="N129" s="59"/>
      <c r="O129" s="59"/>
      <c r="Q129" s="9"/>
      <c r="R129" s="9"/>
      <c r="S129" s="9"/>
      <c r="T129" s="9"/>
      <c r="U129" s="9"/>
      <c r="V129" s="9"/>
      <c r="W129" s="9"/>
      <c r="X129" s="9"/>
      <c r="Y129" s="9"/>
    </row>
    <row r="130" spans="1:27" ht="14.45" customHeight="1" x14ac:dyDescent="0.2">
      <c r="A130" s="3">
        <v>27</v>
      </c>
      <c r="B130" s="3"/>
      <c r="C130" s="3" t="s">
        <v>53</v>
      </c>
      <c r="D130" s="3"/>
      <c r="X130" s="31"/>
    </row>
    <row r="132" spans="1:27" ht="38.25" customHeight="1" x14ac:dyDescent="0.2">
      <c r="C132" s="356" t="s">
        <v>293</v>
      </c>
      <c r="D132" s="356"/>
      <c r="E132" s="356"/>
      <c r="F132" s="356"/>
      <c r="G132" s="356"/>
      <c r="H132" s="356"/>
      <c r="I132" s="356"/>
      <c r="J132" s="356"/>
      <c r="K132" s="356"/>
      <c r="L132" s="356"/>
      <c r="M132" s="356"/>
      <c r="N132" s="356"/>
      <c r="O132" s="356"/>
      <c r="Q132" s="359"/>
      <c r="R132" s="359"/>
      <c r="S132" s="359"/>
      <c r="T132" s="359"/>
      <c r="U132" s="359"/>
      <c r="V132" s="359"/>
      <c r="W132" s="359"/>
      <c r="X132" s="359"/>
      <c r="Y132" s="359"/>
      <c r="Z132" s="359"/>
      <c r="AA132" s="359"/>
    </row>
    <row r="133" spans="1:27" ht="18.75" customHeight="1" x14ac:dyDescent="0.2">
      <c r="C133" s="4"/>
      <c r="D133" s="4"/>
      <c r="E133" s="4"/>
      <c r="F133" s="4"/>
      <c r="G133" s="4"/>
      <c r="H133" s="4"/>
      <c r="I133" s="4"/>
      <c r="J133" s="4"/>
      <c r="K133" s="4"/>
      <c r="L133" s="4"/>
      <c r="M133" s="4"/>
      <c r="N133" s="4"/>
      <c r="O133" s="4"/>
      <c r="Q133" s="74"/>
      <c r="R133" s="74"/>
      <c r="S133" s="74"/>
      <c r="T133" s="74"/>
      <c r="U133" s="74"/>
      <c r="V133" s="74"/>
      <c r="W133" s="74"/>
      <c r="X133" s="74"/>
      <c r="Y133" s="74"/>
      <c r="Z133" s="74"/>
      <c r="AA133" s="74"/>
    </row>
    <row r="134" spans="1:27" ht="14.45" customHeight="1" x14ac:dyDescent="0.2">
      <c r="A134" s="3">
        <v>28</v>
      </c>
      <c r="B134" s="3"/>
      <c r="C134" s="3" t="s">
        <v>224</v>
      </c>
      <c r="D134" s="3"/>
    </row>
    <row r="135" spans="1:27" ht="14.45" customHeight="1" x14ac:dyDescent="0.2">
      <c r="A135" s="3"/>
      <c r="B135" s="3"/>
      <c r="C135" s="3"/>
      <c r="D135" s="3"/>
    </row>
    <row r="136" spans="1:27" ht="22.5" customHeight="1" x14ac:dyDescent="0.2">
      <c r="A136" s="3"/>
      <c r="C136" s="356" t="s">
        <v>258</v>
      </c>
      <c r="D136" s="356"/>
      <c r="E136" s="356"/>
      <c r="F136" s="356"/>
      <c r="G136" s="356"/>
      <c r="H136" s="356"/>
      <c r="I136" s="356"/>
      <c r="J136" s="356"/>
      <c r="K136" s="356"/>
      <c r="L136" s="356"/>
      <c r="M136" s="356"/>
      <c r="N136" s="356"/>
      <c r="O136" s="356"/>
      <c r="P136" s="82"/>
      <c r="V136" s="6"/>
      <c r="X136" s="27"/>
      <c r="Y136" s="27"/>
      <c r="Z136" s="27"/>
      <c r="AA136" s="59"/>
    </row>
    <row r="137" spans="1:27" ht="12.75" customHeight="1" x14ac:dyDescent="0.2">
      <c r="C137" s="4"/>
      <c r="D137" s="4"/>
      <c r="E137" s="4"/>
      <c r="F137" s="4"/>
      <c r="G137" s="4"/>
      <c r="H137" s="4"/>
      <c r="I137" s="4"/>
      <c r="J137" s="4"/>
      <c r="K137" s="4"/>
      <c r="L137" s="4"/>
      <c r="M137" s="4"/>
      <c r="N137" s="4"/>
      <c r="O137" s="4"/>
      <c r="Q137" s="74"/>
      <c r="R137" s="74"/>
      <c r="S137" s="74"/>
      <c r="T137" s="74"/>
      <c r="U137" s="74"/>
      <c r="V137" s="74"/>
      <c r="W137" s="74"/>
      <c r="X137" s="74"/>
      <c r="Y137" s="74"/>
      <c r="Z137" s="74"/>
      <c r="AA137" s="74"/>
    </row>
    <row r="138" spans="1:27" ht="14.45" customHeight="1" x14ac:dyDescent="0.2">
      <c r="C138" s="74"/>
      <c r="D138" s="74"/>
      <c r="E138" s="74"/>
      <c r="F138" s="74"/>
      <c r="G138" s="74"/>
      <c r="H138" s="74"/>
      <c r="I138" s="74"/>
      <c r="J138" s="74"/>
      <c r="K138" s="74"/>
      <c r="L138" s="74"/>
      <c r="M138" s="74"/>
      <c r="N138" s="74"/>
      <c r="O138" s="74"/>
      <c r="Q138" s="74"/>
      <c r="R138" s="74"/>
      <c r="S138" s="74"/>
      <c r="T138" s="74"/>
      <c r="U138" s="74"/>
      <c r="V138" s="74"/>
      <c r="W138" s="74"/>
      <c r="X138" s="74"/>
      <c r="Y138" s="74"/>
      <c r="Z138" s="74"/>
      <c r="AA138" s="74"/>
    </row>
    <row r="139" spans="1:27" ht="14.45" customHeight="1" x14ac:dyDescent="0.2">
      <c r="A139" s="3">
        <v>29</v>
      </c>
      <c r="C139" s="3" t="s">
        <v>24</v>
      </c>
    </row>
    <row r="140" spans="1:27" ht="14.45" customHeight="1" x14ac:dyDescent="0.2">
      <c r="A140" s="3"/>
      <c r="C140" s="3"/>
      <c r="I140" s="6"/>
      <c r="J140" s="133"/>
      <c r="K140" s="6"/>
      <c r="L140" s="133"/>
      <c r="M140" s="393" t="s">
        <v>128</v>
      </c>
      <c r="N140" s="364"/>
      <c r="O140" s="364"/>
    </row>
    <row r="141" spans="1:27" ht="14.45" customHeight="1" x14ac:dyDescent="0.2">
      <c r="C141" s="14"/>
      <c r="D141" s="3"/>
      <c r="E141" s="14"/>
      <c r="F141" s="14"/>
      <c r="G141" s="14"/>
      <c r="H141" s="14"/>
      <c r="I141" s="393"/>
      <c r="J141" s="393"/>
      <c r="K141" s="393"/>
      <c r="M141" s="393" t="s">
        <v>273</v>
      </c>
      <c r="N141" s="393"/>
      <c r="O141" s="393"/>
    </row>
    <row r="142" spans="1:27" ht="14.45" customHeight="1" x14ac:dyDescent="0.2">
      <c r="C142" s="14"/>
      <c r="D142" s="3"/>
      <c r="E142" s="14"/>
      <c r="F142" s="14"/>
      <c r="G142" s="14"/>
      <c r="H142" s="14"/>
      <c r="I142" s="6"/>
      <c r="K142" s="6"/>
      <c r="L142" s="7"/>
      <c r="M142" s="6" t="s">
        <v>30</v>
      </c>
      <c r="O142" s="6" t="s">
        <v>60</v>
      </c>
    </row>
    <row r="143" spans="1:27" ht="14.45" customHeight="1" x14ac:dyDescent="0.2">
      <c r="C143" s="14"/>
      <c r="D143" s="14"/>
      <c r="E143" s="14"/>
      <c r="F143" s="14"/>
      <c r="G143" s="14"/>
      <c r="H143" s="14"/>
      <c r="I143" s="6"/>
      <c r="K143" s="6"/>
      <c r="L143" s="7"/>
      <c r="M143" s="6" t="s">
        <v>61</v>
      </c>
      <c r="O143" s="6" t="s">
        <v>61</v>
      </c>
    </row>
    <row r="144" spans="1:27" ht="14.45" customHeight="1" x14ac:dyDescent="0.2">
      <c r="C144" s="14"/>
      <c r="D144" s="14"/>
      <c r="E144" s="14"/>
      <c r="F144" s="14"/>
      <c r="G144" s="14"/>
      <c r="H144" s="14"/>
      <c r="I144" s="6"/>
      <c r="K144" s="162"/>
      <c r="L144" s="7"/>
      <c r="M144" s="6"/>
      <c r="O144" s="162"/>
    </row>
    <row r="145" spans="3:15" ht="14.45" customHeight="1" x14ac:dyDescent="0.2">
      <c r="C145" s="43" t="s">
        <v>146</v>
      </c>
      <c r="D145" s="118" t="s">
        <v>27</v>
      </c>
      <c r="E145" s="14"/>
      <c r="F145" s="14"/>
      <c r="G145" s="14"/>
      <c r="H145" s="14"/>
      <c r="I145" s="14"/>
      <c r="L145" s="14"/>
      <c r="M145" s="14"/>
    </row>
    <row r="146" spans="3:15" ht="14.45" customHeight="1" x14ac:dyDescent="0.2">
      <c r="C146" s="14"/>
      <c r="D146" s="3"/>
      <c r="E146" s="14"/>
      <c r="F146" s="14"/>
      <c r="G146" s="14"/>
      <c r="H146" s="14"/>
      <c r="I146" s="14"/>
      <c r="L146" s="14"/>
      <c r="M146" s="186"/>
    </row>
    <row r="147" spans="3:15" s="36" customFormat="1" ht="27.75" customHeight="1" thickBot="1" x14ac:dyDescent="0.25">
      <c r="C147" s="45"/>
      <c r="D147" s="9" t="s">
        <v>25</v>
      </c>
      <c r="E147" s="45"/>
      <c r="F147" s="45"/>
      <c r="H147" s="139"/>
      <c r="I147" s="245"/>
      <c r="J147" s="89"/>
      <c r="K147" s="6" t="s">
        <v>3</v>
      </c>
      <c r="L147" s="155"/>
      <c r="M147" s="120">
        <f>PL!J42</f>
        <v>13066</v>
      </c>
      <c r="N147" s="89"/>
      <c r="O147" s="120">
        <f>PL!L42</f>
        <v>21833</v>
      </c>
    </row>
    <row r="148" spans="3:15" ht="14.45" customHeight="1" x14ac:dyDescent="0.2">
      <c r="C148" s="14"/>
      <c r="E148" s="14"/>
      <c r="F148" s="14"/>
      <c r="H148" s="140"/>
      <c r="I148" s="246"/>
      <c r="J148" s="29"/>
      <c r="K148" s="43"/>
      <c r="L148" s="157"/>
      <c r="M148" s="156"/>
      <c r="N148" s="29"/>
      <c r="O148" s="156"/>
    </row>
    <row r="149" spans="3:15" ht="32.25" customHeight="1" thickBot="1" x14ac:dyDescent="0.25">
      <c r="C149" s="14"/>
      <c r="D149" s="348" t="s">
        <v>59</v>
      </c>
      <c r="E149" s="347"/>
      <c r="F149" s="14"/>
      <c r="H149" s="139"/>
      <c r="I149" s="24"/>
      <c r="J149" s="30"/>
      <c r="K149" s="121" t="s">
        <v>26</v>
      </c>
      <c r="L149" s="158"/>
      <c r="M149" s="164">
        <f>BS!C24*2</f>
        <v>515742</v>
      </c>
      <c r="N149" s="30"/>
      <c r="O149" s="164">
        <v>500412</v>
      </c>
    </row>
    <row r="150" spans="3:15" ht="8.25" customHeight="1" x14ac:dyDescent="0.2">
      <c r="C150" s="14"/>
      <c r="D150" s="9"/>
      <c r="E150" s="9"/>
      <c r="F150" s="14"/>
      <c r="H150" s="139"/>
      <c r="I150" s="24"/>
      <c r="J150" s="30"/>
      <c r="K150" s="121"/>
      <c r="L150" s="119"/>
      <c r="M150" s="24"/>
      <c r="N150" s="30"/>
      <c r="O150" s="24"/>
    </row>
    <row r="151" spans="3:15" s="36" customFormat="1" ht="19.5" customHeight="1" thickBot="1" x14ac:dyDescent="0.25">
      <c r="C151" s="45"/>
      <c r="D151" s="36" t="s">
        <v>27</v>
      </c>
      <c r="E151" s="45"/>
      <c r="F151" s="45"/>
      <c r="H151" s="142"/>
      <c r="I151" s="163"/>
      <c r="J151" s="153"/>
      <c r="K151" s="122" t="s">
        <v>28</v>
      </c>
      <c r="L151" s="154"/>
      <c r="M151" s="152">
        <f>+M147/M149*100</f>
        <v>2.5334372612662923</v>
      </c>
      <c r="N151" s="153"/>
      <c r="O151" s="152">
        <f>+O147/O149*100</f>
        <v>4.3630048839756039</v>
      </c>
    </row>
    <row r="152" spans="3:15" ht="11.25" customHeight="1" x14ac:dyDescent="0.2">
      <c r="C152" s="14"/>
      <c r="D152" s="9"/>
      <c r="E152" s="9"/>
      <c r="F152" s="14"/>
      <c r="H152" s="139"/>
      <c r="I152" s="24"/>
      <c r="J152" s="30"/>
      <c r="K152" s="141"/>
      <c r="L152" s="119"/>
      <c r="M152" s="24"/>
      <c r="N152" s="30"/>
      <c r="O152" s="24"/>
    </row>
    <row r="153" spans="3:15" ht="14.45" customHeight="1" x14ac:dyDescent="0.2">
      <c r="C153" s="43" t="s">
        <v>147</v>
      </c>
      <c r="D153" s="118" t="s">
        <v>68</v>
      </c>
      <c r="E153" s="14"/>
      <c r="F153" s="14"/>
      <c r="H153" s="14"/>
      <c r="I153" s="140"/>
      <c r="K153" s="14"/>
      <c r="L153" s="14"/>
      <c r="M153" s="14"/>
    </row>
    <row r="154" spans="3:15" ht="14.45" customHeight="1" x14ac:dyDescent="0.2">
      <c r="C154" s="14"/>
      <c r="D154" s="3"/>
      <c r="E154" s="14"/>
      <c r="F154" s="14"/>
      <c r="H154" s="14"/>
      <c r="I154" s="140"/>
      <c r="K154" s="14"/>
      <c r="L154" s="14"/>
      <c r="M154" s="14"/>
    </row>
    <row r="155" spans="3:15" s="36" customFormat="1" ht="27.75" customHeight="1" thickBot="1" x14ac:dyDescent="0.25">
      <c r="C155" s="45"/>
      <c r="D155" s="9" t="s">
        <v>25</v>
      </c>
      <c r="E155" s="45"/>
      <c r="F155" s="45"/>
      <c r="H155" s="139"/>
      <c r="I155" s="245"/>
      <c r="J155" s="89"/>
      <c r="K155" s="6" t="s">
        <v>3</v>
      </c>
      <c r="L155" s="155"/>
      <c r="M155" s="120">
        <f>M147</f>
        <v>13066</v>
      </c>
      <c r="N155" s="89"/>
      <c r="O155" s="120">
        <f>O147</f>
        <v>21833</v>
      </c>
    </row>
    <row r="156" spans="3:15" ht="14.45" customHeight="1" x14ac:dyDescent="0.2">
      <c r="C156" s="14"/>
      <c r="E156" s="14"/>
      <c r="F156" s="14"/>
      <c r="H156" s="140"/>
      <c r="I156" s="246"/>
      <c r="J156" s="29"/>
      <c r="K156" s="43"/>
      <c r="L156" s="157"/>
      <c r="M156" s="156"/>
      <c r="N156" s="29"/>
      <c r="O156" s="156"/>
    </row>
    <row r="157" spans="3:15" ht="30.75" customHeight="1" x14ac:dyDescent="0.2">
      <c r="C157" s="14"/>
      <c r="D157" s="348" t="s">
        <v>59</v>
      </c>
      <c r="E157" s="347"/>
      <c r="F157" s="14"/>
      <c r="H157" s="139"/>
      <c r="I157" s="217"/>
      <c r="J157" s="30"/>
      <c r="K157" s="121" t="s">
        <v>26</v>
      </c>
      <c r="L157" s="158"/>
      <c r="M157" s="217">
        <f>M149</f>
        <v>515742</v>
      </c>
      <c r="N157" s="30"/>
      <c r="O157" s="24">
        <f>O149</f>
        <v>500412</v>
      </c>
    </row>
    <row r="158" spans="3:15" ht="29.25" customHeight="1" x14ac:dyDescent="0.2">
      <c r="C158" s="14"/>
      <c r="D158" s="348" t="s">
        <v>210</v>
      </c>
      <c r="E158" s="347"/>
      <c r="F158" s="9"/>
      <c r="H158" s="139"/>
      <c r="I158" s="217"/>
      <c r="J158" s="30"/>
      <c r="K158" s="121" t="s">
        <v>26</v>
      </c>
      <c r="L158" s="158"/>
      <c r="M158" s="24">
        <f>38209-20666-552+8763-6647.2</f>
        <v>19106.8</v>
      </c>
      <c r="N158" s="30"/>
      <c r="O158" s="24">
        <v>25675</v>
      </c>
    </row>
    <row r="159" spans="3:15" ht="34.5" customHeight="1" thickBot="1" x14ac:dyDescent="0.25">
      <c r="C159" s="14"/>
      <c r="D159" s="348" t="s">
        <v>176</v>
      </c>
      <c r="E159" s="347"/>
      <c r="F159" s="14"/>
      <c r="H159" s="139"/>
      <c r="I159" s="24"/>
      <c r="J159" s="30"/>
      <c r="K159" s="121" t="s">
        <v>26</v>
      </c>
      <c r="L159" s="158"/>
      <c r="M159" s="177">
        <f>SUM(M157:M158)</f>
        <v>534848.80000000005</v>
      </c>
      <c r="N159" s="30"/>
      <c r="O159" s="177">
        <f>SUM(O157:O158)</f>
        <v>526087</v>
      </c>
    </row>
    <row r="160" spans="3:15" ht="15" customHeight="1" thickTop="1" x14ac:dyDescent="0.2">
      <c r="C160" s="14"/>
      <c r="D160" s="9"/>
      <c r="E160" s="9"/>
      <c r="F160" s="14"/>
      <c r="H160" s="139"/>
      <c r="I160" s="24"/>
      <c r="J160" s="30"/>
      <c r="K160" s="121"/>
      <c r="L160" s="119"/>
      <c r="M160" s="24"/>
      <c r="N160" s="30"/>
      <c r="O160" s="24"/>
    </row>
    <row r="161" spans="1:16" s="36" customFormat="1" ht="19.5" customHeight="1" thickBot="1" x14ac:dyDescent="0.25">
      <c r="C161" s="45"/>
      <c r="D161" s="36" t="s">
        <v>68</v>
      </c>
      <c r="E161" s="45"/>
      <c r="F161" s="45"/>
      <c r="H161" s="142"/>
      <c r="I161" s="247"/>
      <c r="J161" s="153"/>
      <c r="K161" s="122" t="s">
        <v>28</v>
      </c>
      <c r="L161" s="154"/>
      <c r="M161" s="216">
        <f>+M155/M159*100</f>
        <v>2.4429334047304581</v>
      </c>
      <c r="N161" s="153"/>
      <c r="O161" s="178">
        <f>+O155/O159*100</f>
        <v>4.1500740371839635</v>
      </c>
    </row>
    <row r="162" spans="1:16" s="36" customFormat="1" ht="19.5" customHeight="1" x14ac:dyDescent="0.2">
      <c r="C162" s="45"/>
      <c r="E162" s="45"/>
      <c r="F162" s="45"/>
      <c r="H162" s="142"/>
      <c r="I162" s="163"/>
      <c r="J162" s="153"/>
      <c r="K162" s="122"/>
      <c r="L162" s="154"/>
      <c r="M162" s="187"/>
      <c r="N162" s="153"/>
      <c r="O162" s="163"/>
    </row>
    <row r="163" spans="1:16" s="36" customFormat="1" ht="19.5" customHeight="1" x14ac:dyDescent="0.2">
      <c r="C163" s="45"/>
      <c r="E163" s="45"/>
      <c r="F163" s="45"/>
      <c r="H163" s="142"/>
      <c r="I163" s="163"/>
      <c r="J163" s="153"/>
      <c r="K163" s="122"/>
      <c r="L163" s="154"/>
      <c r="M163" s="163"/>
      <c r="N163" s="153"/>
      <c r="O163" s="163"/>
    </row>
    <row r="164" spans="1:16" ht="14.45" customHeight="1" x14ac:dyDescent="0.2">
      <c r="D164" s="4"/>
      <c r="E164" s="4"/>
      <c r="F164" s="4"/>
      <c r="G164" s="4"/>
      <c r="H164" s="4"/>
      <c r="I164" s="4"/>
      <c r="J164" s="4"/>
      <c r="K164" s="4"/>
      <c r="L164" s="4"/>
      <c r="M164" s="4"/>
      <c r="N164" s="4"/>
      <c r="O164" s="4"/>
    </row>
    <row r="165" spans="1:16" ht="14.45" customHeight="1" x14ac:dyDescent="0.2">
      <c r="A165" s="3">
        <v>30</v>
      </c>
      <c r="C165" s="3" t="s">
        <v>54</v>
      </c>
      <c r="D165" s="4"/>
      <c r="E165" s="4"/>
      <c r="F165" s="4"/>
      <c r="G165" s="4"/>
      <c r="H165" s="4"/>
      <c r="I165" s="4"/>
      <c r="J165" s="4"/>
      <c r="K165" s="4"/>
      <c r="L165" s="4"/>
      <c r="M165" s="4"/>
      <c r="N165" s="4"/>
      <c r="O165" s="4"/>
    </row>
    <row r="166" spans="1:16" ht="14.45" customHeight="1" x14ac:dyDescent="0.2">
      <c r="D166" s="4"/>
      <c r="E166" s="4"/>
      <c r="F166" s="4"/>
      <c r="G166" s="4"/>
      <c r="H166" s="4"/>
      <c r="I166" s="4"/>
      <c r="J166" s="4"/>
      <c r="K166" s="4"/>
      <c r="L166" s="4"/>
      <c r="M166" s="4"/>
      <c r="N166" s="4"/>
      <c r="O166" s="4"/>
    </row>
    <row r="167" spans="1:16" ht="30" customHeight="1" x14ac:dyDescent="0.2">
      <c r="C167" s="356" t="s">
        <v>260</v>
      </c>
      <c r="D167" s="356"/>
      <c r="E167" s="356"/>
      <c r="F167" s="356"/>
      <c r="G167" s="356"/>
      <c r="H167" s="356"/>
      <c r="I167" s="356"/>
      <c r="J167" s="356"/>
      <c r="K167" s="356"/>
      <c r="L167" s="356"/>
      <c r="M167" s="356"/>
      <c r="N167" s="356"/>
      <c r="O167" s="356"/>
    </row>
    <row r="168" spans="1:16" ht="14.45" customHeight="1" x14ac:dyDescent="0.2">
      <c r="G168" s="46"/>
      <c r="H168" s="21"/>
      <c r="I168" s="22"/>
      <c r="J168" s="21"/>
      <c r="K168" s="29"/>
      <c r="L168" s="21"/>
      <c r="M168" s="22"/>
      <c r="N168" s="29"/>
      <c r="O168" s="29"/>
      <c r="P168" s="21"/>
    </row>
    <row r="170" spans="1:16" ht="14.45" customHeight="1" x14ac:dyDescent="0.2">
      <c r="M170" s="47" t="s">
        <v>7</v>
      </c>
    </row>
    <row r="171" spans="1:16" ht="14.45" customHeight="1" x14ac:dyDescent="0.2">
      <c r="M171" s="47" t="s">
        <v>46</v>
      </c>
    </row>
    <row r="172" spans="1:16" ht="14.45" customHeight="1" x14ac:dyDescent="0.2">
      <c r="A172" s="3"/>
      <c r="B172" s="3"/>
      <c r="M172" s="3" t="s">
        <v>47</v>
      </c>
    </row>
    <row r="173" spans="1:16" ht="14.45" customHeight="1" x14ac:dyDescent="0.2">
      <c r="C173" s="3"/>
      <c r="M173" s="3" t="s">
        <v>18</v>
      </c>
    </row>
    <row r="174" spans="1:16" ht="14.45" customHeight="1" x14ac:dyDescent="0.2">
      <c r="A174" s="3" t="s">
        <v>19</v>
      </c>
      <c r="C174" s="3"/>
      <c r="M174" s="3"/>
    </row>
    <row r="175" spans="1:16" ht="14.45" customHeight="1" x14ac:dyDescent="0.2">
      <c r="A175" s="20" t="s">
        <v>259</v>
      </c>
    </row>
  </sheetData>
  <mergeCells count="74">
    <mergeCell ref="C40:O40"/>
    <mergeCell ref="Q94:AD94"/>
    <mergeCell ref="D95:O95"/>
    <mergeCell ref="X61:AA61"/>
    <mergeCell ref="I61:K61"/>
    <mergeCell ref="T61:V61"/>
    <mergeCell ref="Q92:AB92"/>
    <mergeCell ref="C92:O92"/>
    <mergeCell ref="C94:O94"/>
    <mergeCell ref="C88:O88"/>
    <mergeCell ref="C57:O57"/>
    <mergeCell ref="M61:O61"/>
    <mergeCell ref="C73:O73"/>
    <mergeCell ref="Q49:S49"/>
    <mergeCell ref="M43:O43"/>
    <mergeCell ref="Q98:AD98"/>
    <mergeCell ref="Q90:AD90"/>
    <mergeCell ref="C167:O167"/>
    <mergeCell ref="I141:K141"/>
    <mergeCell ref="M141:O141"/>
    <mergeCell ref="C132:O132"/>
    <mergeCell ref="C110:O110"/>
    <mergeCell ref="C136:O136"/>
    <mergeCell ref="D159:E159"/>
    <mergeCell ref="D157:E157"/>
    <mergeCell ref="D158:E158"/>
    <mergeCell ref="Q132:AA132"/>
    <mergeCell ref="Q108:AD108"/>
    <mergeCell ref="D149:E149"/>
    <mergeCell ref="Q128:Y128"/>
    <mergeCell ref="C106:O106"/>
    <mergeCell ref="D104:O104"/>
    <mergeCell ref="C128:O128"/>
    <mergeCell ref="C49:O49"/>
    <mergeCell ref="C51:O51"/>
    <mergeCell ref="C55:O55"/>
    <mergeCell ref="C71:O71"/>
    <mergeCell ref="C67:D67"/>
    <mergeCell ref="C53:O53"/>
    <mergeCell ref="C68:E68"/>
    <mergeCell ref="C66:D66"/>
    <mergeCell ref="C96:O96"/>
    <mergeCell ref="Q39:R39"/>
    <mergeCell ref="A1:O2"/>
    <mergeCell ref="Q38:AA38"/>
    <mergeCell ref="C9:O9"/>
    <mergeCell ref="C38:O38"/>
    <mergeCell ref="C26:O26"/>
    <mergeCell ref="K30:M30"/>
    <mergeCell ref="C17:O17"/>
    <mergeCell ref="C24:O24"/>
    <mergeCell ref="C32:D32"/>
    <mergeCell ref="C33:D33"/>
    <mergeCell ref="C12:D12"/>
    <mergeCell ref="K11:M11"/>
    <mergeCell ref="C13:D13"/>
    <mergeCell ref="E13:G13"/>
    <mergeCell ref="D27:O27"/>
    <mergeCell ref="M140:O140"/>
    <mergeCell ref="D28:O28"/>
    <mergeCell ref="C8:O8"/>
    <mergeCell ref="C34:E34"/>
    <mergeCell ref="C20:D20"/>
    <mergeCell ref="C21:D21"/>
    <mergeCell ref="C22:D22"/>
    <mergeCell ref="E20:G20"/>
    <mergeCell ref="E21:G21"/>
    <mergeCell ref="E22:G22"/>
    <mergeCell ref="C14:D14"/>
    <mergeCell ref="E14:G14"/>
    <mergeCell ref="C15:D15"/>
    <mergeCell ref="E15:G15"/>
    <mergeCell ref="C19:D19"/>
    <mergeCell ref="D102:O102"/>
  </mergeCells>
  <phoneticPr fontId="0" type="noConversion"/>
  <printOptions horizontalCentered="1"/>
  <pageMargins left="0.19685039370078741" right="0.15748031496062992" top="0.31496062992125984" bottom="0.23622047244094491" header="0.19685039370078741" footer="0.15748031496062992"/>
  <pageSetup paperSize="9" scale="87" fitToHeight="4" orientation="portrait" r:id="rId1"/>
  <headerFooter alignWithMargins="0">
    <oddHeader xml:space="preserve">&amp;C( &amp;P+9 )
</oddHeader>
  </headerFooter>
  <rowBreaks count="3" manualBreakCount="3">
    <brk id="37" max="14" man="1"/>
    <brk id="89" max="14" man="1"/>
    <brk id="12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PL</vt:lpstr>
      <vt:lpstr>BS</vt:lpstr>
      <vt:lpstr>Equity</vt:lpstr>
      <vt:lpstr>Cashflow</vt:lpstr>
      <vt:lpstr>Notes(Pursuant to FRS 134</vt:lpstr>
      <vt:lpstr>Notes (Pursuant to Bursa Malay)</vt:lpstr>
      <vt:lpstr>BS!Print_Area</vt:lpstr>
      <vt:lpstr>Cashflow!Print_Area</vt:lpstr>
      <vt:lpstr>Equity!Print_Area</vt:lpstr>
      <vt:lpstr>'Notes (Pursuant to Bursa Malay)'!Print_Area</vt:lpstr>
      <vt:lpstr>'Notes(Pursuant to FRS 134'!Print_Area</vt:lpstr>
      <vt:lpstr>PL!Print_Area</vt:lpstr>
      <vt:lpstr>BS!Print_Titles</vt:lpstr>
    </vt:vector>
  </TitlesOfParts>
  <Company>IOI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IOI Corporation Sdn Bhd</dc:creator>
  <cp:lastModifiedBy> </cp:lastModifiedBy>
  <cp:lastPrinted>2012-04-24T10:24:59Z</cp:lastPrinted>
  <dcterms:created xsi:type="dcterms:W3CDTF">1999-02-13T02:20:00Z</dcterms:created>
  <dcterms:modified xsi:type="dcterms:W3CDTF">2012-04-24T10:25:41Z</dcterms:modified>
</cp:coreProperties>
</file>