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460" windowWidth="11955" windowHeight="1290" tabRatio="598"/>
  </bookViews>
  <sheets>
    <sheet name="PL" sheetId="9" r:id="rId1"/>
    <sheet name="BS" sheetId="2" r:id="rId2"/>
    <sheet name="Equity" sheetId="6" r:id="rId3"/>
    <sheet name="Cashflow" sheetId="10" r:id="rId4"/>
    <sheet name="Notes(Pursuant to FRS 134" sheetId="3" r:id="rId5"/>
    <sheet name="Notes (Pursuant to Bursa Malay)" sheetId="11" r:id="rId6"/>
  </sheets>
  <externalReferences>
    <externalReference r:id="rId7"/>
  </externalReferences>
  <definedNames>
    <definedName name="_xlnm.Print_Area" localSheetId="1">BS!$A$1:$F$49</definedName>
    <definedName name="_xlnm.Print_Area" localSheetId="3">Cashflow!$A$1:$F$64</definedName>
    <definedName name="_xlnm.Print_Area" localSheetId="2">Equity!$A$1:$R$33</definedName>
    <definedName name="_xlnm.Print_Area" localSheetId="5">'Notes (Pursuant to Bursa Malay)'!$A$1:$O$189</definedName>
    <definedName name="_xlnm.Print_Area" localSheetId="4">'Notes(Pursuant to FRS 134'!$A$1:$Q$198</definedName>
    <definedName name="_xlnm.Print_Area" localSheetId="0">PL!$A$1:$L$53</definedName>
    <definedName name="_xlnm.Print_Titles" localSheetId="1">BS!$1:$2</definedName>
  </definedNames>
  <calcPr calcId="145621"/>
</workbook>
</file>

<file path=xl/calcChain.xml><?xml version="1.0" encoding="utf-8"?>
<calcChain xmlns="http://schemas.openxmlformats.org/spreadsheetml/2006/main">
  <c r="M136" i="11" l="1"/>
  <c r="K121" i="3" l="1"/>
  <c r="I118" i="3"/>
  <c r="I95" i="3"/>
  <c r="I93" i="3"/>
  <c r="I88" i="3"/>
  <c r="I91" i="3"/>
  <c r="D18" i="10" l="1"/>
  <c r="D61" i="10"/>
  <c r="D22" i="10"/>
  <c r="D13" i="10"/>
  <c r="I64" i="3"/>
  <c r="M63" i="11"/>
  <c r="U7" i="11"/>
  <c r="T7" i="11"/>
  <c r="U6" i="11"/>
  <c r="T6" i="11"/>
  <c r="U10" i="11"/>
  <c r="T10" i="11"/>
  <c r="N26" i="6"/>
  <c r="R26" i="6" s="1"/>
  <c r="C40" i="2"/>
  <c r="C17" i="2"/>
  <c r="J27" i="9"/>
  <c r="J20" i="9"/>
  <c r="R46" i="11" l="1"/>
  <c r="M172" i="11"/>
  <c r="I172" i="11"/>
  <c r="D41" i="10"/>
  <c r="L27" i="6"/>
  <c r="I64" i="11" l="1"/>
  <c r="I63" i="11"/>
  <c r="K66" i="3" l="1"/>
  <c r="I66" i="3"/>
  <c r="M66" i="3"/>
  <c r="M64" i="3"/>
  <c r="M67" i="3"/>
  <c r="I67" i="3"/>
  <c r="L67" i="3"/>
  <c r="K67" i="3"/>
  <c r="K64" i="3"/>
  <c r="M62" i="3"/>
  <c r="K62" i="3"/>
  <c r="I62" i="3"/>
  <c r="I59" i="3"/>
  <c r="K59" i="3"/>
  <c r="K60" i="3"/>
  <c r="I60" i="3"/>
  <c r="K118" i="3"/>
  <c r="K95" i="3"/>
  <c r="M91" i="3"/>
  <c r="K88" i="3"/>
  <c r="D54" i="10"/>
  <c r="M80" i="11"/>
  <c r="M83" i="11" s="1"/>
  <c r="Q83" i="11" l="1"/>
  <c r="N27" i="6" l="1"/>
  <c r="R27" i="6" s="1"/>
  <c r="I163" i="11"/>
  <c r="F43" i="9" l="1"/>
  <c r="F42" i="9"/>
  <c r="F28" i="9"/>
  <c r="F36" i="9"/>
  <c r="F33" i="9"/>
  <c r="F27" i="9"/>
  <c r="F29" i="9"/>
  <c r="F26" i="9"/>
  <c r="F25" i="9"/>
  <c r="F21" i="9"/>
  <c r="F20" i="9"/>
  <c r="F19" i="9"/>
  <c r="L21" i="9"/>
  <c r="S105" i="3" l="1"/>
  <c r="S104" i="3"/>
  <c r="S76" i="3"/>
  <c r="S75" i="3"/>
  <c r="O110" i="3"/>
  <c r="O109" i="3"/>
  <c r="O107" i="3"/>
  <c r="N106" i="3"/>
  <c r="N108" i="3" s="1"/>
  <c r="N111" i="3" s="1"/>
  <c r="O105" i="3"/>
  <c r="P104" i="3"/>
  <c r="N104" i="3"/>
  <c r="M104" i="3"/>
  <c r="M106" i="3" s="1"/>
  <c r="M108" i="3" s="1"/>
  <c r="M111" i="3" s="1"/>
  <c r="L104" i="3"/>
  <c r="L106" i="3" s="1"/>
  <c r="L108" i="3" s="1"/>
  <c r="L111" i="3" s="1"/>
  <c r="K104" i="3"/>
  <c r="K106" i="3" s="1"/>
  <c r="K108" i="3" s="1"/>
  <c r="K111" i="3" s="1"/>
  <c r="J104" i="3"/>
  <c r="J106" i="3" s="1"/>
  <c r="J108" i="3" s="1"/>
  <c r="J111" i="3" s="1"/>
  <c r="I104" i="3"/>
  <c r="I106" i="3" s="1"/>
  <c r="I108" i="3" s="1"/>
  <c r="I111" i="3" s="1"/>
  <c r="O103" i="3"/>
  <c r="O102" i="3"/>
  <c r="O96" i="3"/>
  <c r="S96" i="3" s="1"/>
  <c r="O95" i="3"/>
  <c r="O91" i="3"/>
  <c r="S91" i="3" s="1"/>
  <c r="N90" i="3"/>
  <c r="N92" i="3" s="1"/>
  <c r="N94" i="3" s="1"/>
  <c r="N97" i="3" s="1"/>
  <c r="M90" i="3"/>
  <c r="L90" i="3"/>
  <c r="L92" i="3" s="1"/>
  <c r="L94" i="3" s="1"/>
  <c r="L97" i="3" s="1"/>
  <c r="J90" i="3"/>
  <c r="J92" i="3" s="1"/>
  <c r="J94" i="3" s="1"/>
  <c r="J97" i="3" s="1"/>
  <c r="O89" i="3"/>
  <c r="K90" i="3"/>
  <c r="K92" i="3" s="1"/>
  <c r="K94" i="3" s="1"/>
  <c r="K97" i="3" s="1"/>
  <c r="I90" i="3"/>
  <c r="D46" i="10"/>
  <c r="F46" i="10"/>
  <c r="H27" i="9"/>
  <c r="H20" i="9"/>
  <c r="S78" i="3" s="1"/>
  <c r="L27" i="9"/>
  <c r="L20" i="9"/>
  <c r="S107" i="3" s="1"/>
  <c r="N49" i="9"/>
  <c r="N48" i="9"/>
  <c r="N45" i="9"/>
  <c r="N27" i="9"/>
  <c r="N25" i="9"/>
  <c r="N20" i="9"/>
  <c r="N23" i="9" s="1"/>
  <c r="N31" i="9" s="1"/>
  <c r="N35" i="9" s="1"/>
  <c r="N38" i="9" s="1"/>
  <c r="N46" i="9" s="1"/>
  <c r="O104" i="3" l="1"/>
  <c r="I92" i="3"/>
  <c r="I94" i="3" s="1"/>
  <c r="I97" i="3" s="1"/>
  <c r="M92" i="3"/>
  <c r="M94" i="3" s="1"/>
  <c r="M97" i="3" s="1"/>
  <c r="O93" i="3"/>
  <c r="O106" i="3"/>
  <c r="O108" i="3" s="1"/>
  <c r="O111" i="3" s="1"/>
  <c r="O88" i="3"/>
  <c r="O90" i="3" s="1"/>
  <c r="S90" i="3" s="1"/>
  <c r="K171" i="11"/>
  <c r="K173" i="11" s="1"/>
  <c r="I171" i="11"/>
  <c r="I173" i="11" s="1"/>
  <c r="K161" i="11"/>
  <c r="K169" i="11" s="1"/>
  <c r="I161" i="11"/>
  <c r="I169" i="11" s="1"/>
  <c r="K66" i="11"/>
  <c r="K67" i="11" s="1"/>
  <c r="I66" i="11"/>
  <c r="I67" i="11" s="1"/>
  <c r="H45" i="9"/>
  <c r="F45" i="9"/>
  <c r="H23" i="9"/>
  <c r="H31" i="9" s="1"/>
  <c r="H35" i="9" s="1"/>
  <c r="F23" i="9"/>
  <c r="F31" i="9" s="1"/>
  <c r="F35" i="9" s="1"/>
  <c r="F38" i="9" l="1"/>
  <c r="F46" i="9" s="1"/>
  <c r="H38" i="9"/>
  <c r="H46" i="9" s="1"/>
  <c r="S82" i="3"/>
  <c r="I175" i="11"/>
  <c r="F49" i="9" s="1"/>
  <c r="K165" i="11"/>
  <c r="H48" i="9" s="1"/>
  <c r="I165" i="11"/>
  <c r="F48" i="9" s="1"/>
  <c r="K175" i="11"/>
  <c r="H49" i="9" s="1"/>
  <c r="O92" i="3"/>
  <c r="O94" i="3" s="1"/>
  <c r="O97" i="3" s="1"/>
  <c r="E53" i="2"/>
  <c r="C53" i="2"/>
  <c r="F53" i="2" l="1"/>
  <c r="P20" i="6"/>
  <c r="L20" i="6"/>
  <c r="I20" i="6"/>
  <c r="G20" i="6"/>
  <c r="D20" i="6"/>
  <c r="B20" i="6"/>
  <c r="T9" i="11" l="1"/>
  <c r="O80" i="11" l="1"/>
  <c r="O83" i="11" s="1"/>
  <c r="R83" i="11" s="1"/>
  <c r="R14" i="6"/>
  <c r="E40" i="2"/>
  <c r="E43" i="2" s="1"/>
  <c r="E44" i="2" s="1"/>
  <c r="E37" i="2"/>
  <c r="E29" i="2"/>
  <c r="E31" i="2" s="1"/>
  <c r="E17" i="2"/>
  <c r="E20" i="2" s="1"/>
  <c r="E14" i="2"/>
  <c r="E21" i="2" l="1"/>
  <c r="E45" i="2"/>
  <c r="M163" i="11"/>
  <c r="M171" i="11" s="1"/>
  <c r="M173" i="11" s="1"/>
  <c r="O66" i="3"/>
  <c r="L23" i="9"/>
  <c r="L31" i="9" s="1"/>
  <c r="L35" i="9" s="1"/>
  <c r="S111" i="3" s="1"/>
  <c r="E47" i="2"/>
  <c r="N18" i="6"/>
  <c r="R18" i="6" s="1"/>
  <c r="F56" i="10"/>
  <c r="F60" i="10" s="1"/>
  <c r="F37" i="10"/>
  <c r="O81" i="3"/>
  <c r="O78" i="3"/>
  <c r="N75" i="3"/>
  <c r="N77" i="3" s="1"/>
  <c r="N79" i="3" s="1"/>
  <c r="N82" i="3" s="1"/>
  <c r="M75" i="3"/>
  <c r="M77" i="3" s="1"/>
  <c r="M79" i="3" s="1"/>
  <c r="M82" i="3" s="1"/>
  <c r="L75" i="3"/>
  <c r="L77" i="3" s="1"/>
  <c r="L79" i="3" s="1"/>
  <c r="L82" i="3" s="1"/>
  <c r="J75" i="3"/>
  <c r="J77" i="3" s="1"/>
  <c r="J79" i="3" s="1"/>
  <c r="J82" i="3" s="1"/>
  <c r="O74" i="3"/>
  <c r="K75" i="3"/>
  <c r="K77" i="3" s="1"/>
  <c r="K79" i="3" s="1"/>
  <c r="K82" i="3" s="1"/>
  <c r="I75" i="3"/>
  <c r="I77" i="3" s="1"/>
  <c r="I79" i="3" s="1"/>
  <c r="I82" i="3" s="1"/>
  <c r="O136" i="11"/>
  <c r="P23" i="6"/>
  <c r="N16" i="6"/>
  <c r="R16" i="6" s="1"/>
  <c r="L45" i="9"/>
  <c r="O161" i="11"/>
  <c r="O169" i="11" s="1"/>
  <c r="M161" i="11"/>
  <c r="M169" i="11" s="1"/>
  <c r="O171" i="11"/>
  <c r="M131" i="3"/>
  <c r="K131" i="3"/>
  <c r="I131" i="3"/>
  <c r="O127" i="3"/>
  <c r="O128" i="3" s="1"/>
  <c r="S128" i="3" s="1"/>
  <c r="M128" i="3"/>
  <c r="K128" i="3"/>
  <c r="I128" i="3"/>
  <c r="O121" i="3"/>
  <c r="O122" i="3" s="1"/>
  <c r="M122" i="3"/>
  <c r="K122" i="3"/>
  <c r="I122" i="3"/>
  <c r="O118" i="3"/>
  <c r="O119" i="3" s="1"/>
  <c r="M119" i="3"/>
  <c r="K119" i="3"/>
  <c r="I119" i="3"/>
  <c r="O67" i="3"/>
  <c r="S67" i="3" s="1"/>
  <c r="O130" i="3"/>
  <c r="O131" i="3" s="1"/>
  <c r="S131" i="3" s="1"/>
  <c r="N131" i="3"/>
  <c r="L131" i="3"/>
  <c r="J131" i="3"/>
  <c r="N128" i="3"/>
  <c r="L128" i="3"/>
  <c r="J128" i="3"/>
  <c r="C43" i="2"/>
  <c r="C37" i="2"/>
  <c r="C14" i="2"/>
  <c r="C20" i="2"/>
  <c r="N122" i="3"/>
  <c r="L122" i="3"/>
  <c r="J122" i="3"/>
  <c r="J119" i="3"/>
  <c r="L119" i="3"/>
  <c r="N119" i="3"/>
  <c r="P75" i="3"/>
  <c r="O60" i="3"/>
  <c r="K61" i="3"/>
  <c r="K63" i="3" s="1"/>
  <c r="K65" i="3" s="1"/>
  <c r="K68" i="3" s="1"/>
  <c r="O64" i="3"/>
  <c r="S64" i="3" s="1"/>
  <c r="J61" i="3"/>
  <c r="J63" i="3" s="1"/>
  <c r="J65" i="3" s="1"/>
  <c r="J68" i="3" s="1"/>
  <c r="L61" i="3"/>
  <c r="L63" i="3" s="1"/>
  <c r="L65" i="3" s="1"/>
  <c r="L68" i="3" s="1"/>
  <c r="M61" i="3"/>
  <c r="M63" i="3" s="1"/>
  <c r="M65" i="3" s="1"/>
  <c r="M68" i="3" s="1"/>
  <c r="N61" i="3"/>
  <c r="N63" i="3" s="1"/>
  <c r="N65" i="3" s="1"/>
  <c r="N68" i="3" s="1"/>
  <c r="I61" i="3"/>
  <c r="I63" i="3" s="1"/>
  <c r="I65" i="3" s="1"/>
  <c r="I68" i="3" s="1"/>
  <c r="D37" i="10"/>
  <c r="D56" i="10"/>
  <c r="D66" i="10" s="1"/>
  <c r="L25" i="6"/>
  <c r="P25" i="6"/>
  <c r="C29" i="2"/>
  <c r="M66" i="11"/>
  <c r="Q66" i="11" s="1"/>
  <c r="O66" i="11"/>
  <c r="O67" i="11" s="1"/>
  <c r="I23" i="6"/>
  <c r="I29" i="6" s="1"/>
  <c r="G23" i="6"/>
  <c r="G29" i="6" s="1"/>
  <c r="B23" i="6"/>
  <c r="D23" i="6"/>
  <c r="D29" i="6" s="1"/>
  <c r="D31" i="6" s="1"/>
  <c r="F20" i="6"/>
  <c r="F23" i="6" s="1"/>
  <c r="F29" i="6" s="1"/>
  <c r="L23" i="6"/>
  <c r="N15" i="6"/>
  <c r="R15" i="6" s="1"/>
  <c r="N13" i="6"/>
  <c r="R13" i="6" s="1"/>
  <c r="N17" i="6"/>
  <c r="R17" i="6" s="1"/>
  <c r="N24" i="6"/>
  <c r="R24" i="6" s="1"/>
  <c r="Q164" i="3"/>
  <c r="A95" i="6"/>
  <c r="J45" i="9"/>
  <c r="O59" i="3"/>
  <c r="O62" i="3"/>
  <c r="S62" i="3" s="1"/>
  <c r="O73" i="3"/>
  <c r="O80" i="3"/>
  <c r="O76" i="3"/>
  <c r="M84" i="11"/>
  <c r="L29" i="6" l="1"/>
  <c r="L31" i="6" s="1"/>
  <c r="E46" i="2"/>
  <c r="P29" i="6"/>
  <c r="P31" i="6" s="1"/>
  <c r="B29" i="6"/>
  <c r="B31" i="6" s="1"/>
  <c r="M67" i="11"/>
  <c r="C31" i="2"/>
  <c r="N25" i="6"/>
  <c r="I31" i="6"/>
  <c r="G31" i="6"/>
  <c r="R20" i="6"/>
  <c r="N20" i="6"/>
  <c r="F11" i="10"/>
  <c r="F15" i="10" s="1"/>
  <c r="F25" i="10" s="1"/>
  <c r="F48" i="10" s="1"/>
  <c r="F51" i="10" s="1"/>
  <c r="F65" i="10" s="1"/>
  <c r="O61" i="3"/>
  <c r="S61" i="3" s="1"/>
  <c r="D60" i="10"/>
  <c r="C44" i="2"/>
  <c r="C47" i="2"/>
  <c r="M175" i="11"/>
  <c r="J49" i="9" s="1"/>
  <c r="C21" i="2"/>
  <c r="S119" i="3" s="1"/>
  <c r="M165" i="11"/>
  <c r="J48" i="9" s="1"/>
  <c r="O165" i="11"/>
  <c r="L48" i="9" s="1"/>
  <c r="O173" i="11"/>
  <c r="O175" i="11" s="1"/>
  <c r="L49" i="9" s="1"/>
  <c r="O75" i="3"/>
  <c r="O77" i="3" s="1"/>
  <c r="O79" i="3" s="1"/>
  <c r="O82" i="3" s="1"/>
  <c r="T20" i="6"/>
  <c r="N23" i="6"/>
  <c r="L38" i="9"/>
  <c r="L46" i="9" s="1"/>
  <c r="J23" i="9"/>
  <c r="J31" i="9" s="1"/>
  <c r="J35" i="9" s="1"/>
  <c r="S97" i="3" l="1"/>
  <c r="N29" i="6"/>
  <c r="R25" i="6"/>
  <c r="C45" i="2"/>
  <c r="C46" i="2" s="1"/>
  <c r="U9" i="11"/>
  <c r="R31" i="11"/>
  <c r="O63" i="3"/>
  <c r="O65" i="3" s="1"/>
  <c r="O68" i="3" s="1"/>
  <c r="S68" i="3" s="1"/>
  <c r="S122" i="3"/>
  <c r="R23" i="6"/>
  <c r="F63" i="10"/>
  <c r="D11" i="10"/>
  <c r="D15" i="10" s="1"/>
  <c r="D25" i="10" s="1"/>
  <c r="J38" i="9"/>
  <c r="R29" i="6" l="1"/>
  <c r="N31" i="6"/>
  <c r="T29" i="6"/>
  <c r="J46" i="9"/>
  <c r="D48" i="10"/>
  <c r="D51" i="10" s="1"/>
  <c r="G60" i="10" l="1"/>
  <c r="D65" i="10"/>
  <c r="R31" i="6"/>
  <c r="S29" i="6"/>
  <c r="D63" i="10"/>
</calcChain>
</file>

<file path=xl/sharedStrings.xml><?xml version="1.0" encoding="utf-8"?>
<sst xmlns="http://schemas.openxmlformats.org/spreadsheetml/2006/main" count="537" uniqueCount="348">
  <si>
    <t>The Group does not have any financial instruments with off balance sheet risk as at the date of this announcement.</t>
  </si>
  <si>
    <t>(Incorporated in Malaysia)</t>
  </si>
  <si>
    <t>Taxation</t>
  </si>
  <si>
    <t>RM'000</t>
  </si>
  <si>
    <t>Contingent Liabilities</t>
  </si>
  <si>
    <t>Off Balance Sheet Financial Instruments</t>
  </si>
  <si>
    <t>Segmental Reporting</t>
  </si>
  <si>
    <t>By Order of the Board</t>
  </si>
  <si>
    <t>Current liabilities</t>
  </si>
  <si>
    <t>Share capital</t>
  </si>
  <si>
    <t>(unaudited)</t>
  </si>
  <si>
    <t>Revenue</t>
  </si>
  <si>
    <t>Inventories</t>
  </si>
  <si>
    <t>CURRENT</t>
  </si>
  <si>
    <t>YEAR</t>
  </si>
  <si>
    <t>PRECEDING</t>
  </si>
  <si>
    <t>Total</t>
  </si>
  <si>
    <t>Secretary</t>
  </si>
  <si>
    <t>Kuala Lumpur</t>
  </si>
  <si>
    <t>Tax paid</t>
  </si>
  <si>
    <t>Group Borrowings</t>
  </si>
  <si>
    <t>Material Changes In The  Quarterly Results Compared To The Preceding Quarter</t>
  </si>
  <si>
    <t>Seasonal Or Cyclical Factors</t>
  </si>
  <si>
    <t>Earnings Per Share</t>
  </si>
  <si>
    <t>Profit attributable to shareholders</t>
  </si>
  <si>
    <t>'000</t>
  </si>
  <si>
    <t>Basic earnings per share</t>
  </si>
  <si>
    <t>sen</t>
  </si>
  <si>
    <t>Earnings per share (sen) :</t>
  </si>
  <si>
    <t>Current</t>
  </si>
  <si>
    <t>Deferred</t>
  </si>
  <si>
    <t>Changes In The Composition Of The Group</t>
  </si>
  <si>
    <t>Changes In Debt And Equity Securities</t>
  </si>
  <si>
    <t>Changes In Estimated Amounts Reported In Prior Period Which Have Effect On The Current Period</t>
  </si>
  <si>
    <t>Status Of Corporate Proposals</t>
  </si>
  <si>
    <t>Distributable</t>
  </si>
  <si>
    <t>Share</t>
  </si>
  <si>
    <t>Retained</t>
  </si>
  <si>
    <t>capital</t>
  </si>
  <si>
    <t>premium</t>
  </si>
  <si>
    <t>Net changes in working capital</t>
  </si>
  <si>
    <t>Investments in associated companies</t>
  </si>
  <si>
    <t>Deferred tax liabilities</t>
  </si>
  <si>
    <t xml:space="preserve">TH PLANTATIONS BERHAD </t>
  </si>
  <si>
    <t>(Company No : 12696-M)</t>
  </si>
  <si>
    <t>Aliatun binti Mahmud</t>
  </si>
  <si>
    <t>LS0008841</t>
  </si>
  <si>
    <t>Plantation development expenditure</t>
  </si>
  <si>
    <t>Less :</t>
  </si>
  <si>
    <t>Basis Of Preparation</t>
  </si>
  <si>
    <t>Material Related Party Transactions</t>
  </si>
  <si>
    <t>Provision of management services</t>
  </si>
  <si>
    <t>Material Litigation</t>
  </si>
  <si>
    <t>Authorisation For Issue</t>
  </si>
  <si>
    <t>Gross profit</t>
  </si>
  <si>
    <t>Profit from operations</t>
  </si>
  <si>
    <t>Attributable to:</t>
  </si>
  <si>
    <t>Shareholders of the Company</t>
  </si>
  <si>
    <t>Weighted average number of ordinary shares in issue</t>
  </si>
  <si>
    <t>Preceding</t>
  </si>
  <si>
    <t>Year</t>
  </si>
  <si>
    <t>Interests</t>
  </si>
  <si>
    <t>Cash and cash equivalents</t>
  </si>
  <si>
    <t>Lembaga Tabung Haji</t>
  </si>
  <si>
    <t>Ladang Jati Keningau Sdn Bhd</t>
  </si>
  <si>
    <t>TH Bakti Sdn Bhd</t>
  </si>
  <si>
    <t>Lease of land</t>
  </si>
  <si>
    <t>Diluted earnings per share</t>
  </si>
  <si>
    <t>Rental of office</t>
  </si>
  <si>
    <t>Approved but not contracted for</t>
  </si>
  <si>
    <t>Approved and contracted for</t>
  </si>
  <si>
    <t>Relationship</t>
  </si>
  <si>
    <t>Transacting Parties</t>
  </si>
  <si>
    <t>Related Company</t>
  </si>
  <si>
    <t>Quoted Investments</t>
  </si>
  <si>
    <t>There were no purchases or disposals of quoted investments for the current quarter under review.</t>
  </si>
  <si>
    <t xml:space="preserve">Unquoted Investments And/Or Properties </t>
  </si>
  <si>
    <t>Share of loss before tax  of associated company</t>
  </si>
  <si>
    <t>Assets</t>
  </si>
  <si>
    <t>Total non-current assets</t>
  </si>
  <si>
    <t>Total current assets</t>
  </si>
  <si>
    <t>Total assets</t>
  </si>
  <si>
    <t>Equity</t>
  </si>
  <si>
    <t>Retained earnings</t>
  </si>
  <si>
    <t>Total equity</t>
  </si>
  <si>
    <t>Liabilities</t>
  </si>
  <si>
    <t>Total non-current liabilities</t>
  </si>
  <si>
    <t>Total liabilities</t>
  </si>
  <si>
    <t>Total equity and liabilities</t>
  </si>
  <si>
    <t>Tax refund</t>
  </si>
  <si>
    <t>Sub-total</t>
  </si>
  <si>
    <t>As at</t>
  </si>
  <si>
    <t>Auditors' Report on Preceding Annual Financial Statements</t>
  </si>
  <si>
    <t>Net tangible assets per share (RM)</t>
  </si>
  <si>
    <t>Acquisition of property, plant and equipment</t>
  </si>
  <si>
    <t>Proceeds from disposal of prepaid lease payments</t>
  </si>
  <si>
    <t>Secured :</t>
  </si>
  <si>
    <t>Term loan</t>
  </si>
  <si>
    <t>TH Pelita Meludam Sdn Bhd</t>
  </si>
  <si>
    <t>Loans and borrowings</t>
  </si>
  <si>
    <t>The Group's plantation operations are affected by seasonal crop production, weather conditions and fluctuating commodity prices.</t>
  </si>
  <si>
    <t>Non-distributable</t>
  </si>
  <si>
    <t>Proceed from disposal of property, plant and equipment</t>
  </si>
  <si>
    <t>Share premium</t>
  </si>
  <si>
    <t>Current tax liabilities</t>
  </si>
  <si>
    <t>Prepaid lease payments</t>
  </si>
  <si>
    <t>Other income</t>
  </si>
  <si>
    <t>Zakat expense</t>
  </si>
  <si>
    <t>Attributable to equity holders of the Company</t>
  </si>
  <si>
    <t>Acquisition of subsidiaries, net cash acquired</t>
  </si>
  <si>
    <t>Total equity attributable to equity holders of the Company</t>
  </si>
  <si>
    <t>Non current</t>
  </si>
  <si>
    <t xml:space="preserve">Profit margin income from short term Islamic deposits </t>
  </si>
  <si>
    <t>Variance Of Actual Profit From Forecast Profit</t>
  </si>
  <si>
    <t>The Group did not issue any profit forecast for the current quarter.</t>
  </si>
  <si>
    <t>Acquisition of prepaid lease payments</t>
  </si>
  <si>
    <t>TH Bonggaya Sdn Bhd</t>
  </si>
  <si>
    <t>Dividends paid to shareholders of the Company</t>
  </si>
  <si>
    <t>Deposits with licensed banks</t>
  </si>
  <si>
    <t>Deposits pledged</t>
  </si>
  <si>
    <t>Profit before tax</t>
  </si>
  <si>
    <t>Finance costs</t>
  </si>
  <si>
    <t>Total current liabilities</t>
  </si>
  <si>
    <t>Other investment</t>
  </si>
  <si>
    <t>earnings</t>
  </si>
  <si>
    <t>UNAUDITED</t>
  </si>
  <si>
    <t>TH Pelita Beladin Sdn Bhd</t>
  </si>
  <si>
    <t>reserve</t>
  </si>
  <si>
    <t>Cash and Bank balances</t>
  </si>
  <si>
    <t>Share Option</t>
  </si>
  <si>
    <t>Unsecured:</t>
  </si>
  <si>
    <t>Murabahah Medium Term Notes ("MMTNs")</t>
  </si>
  <si>
    <t>Other</t>
  </si>
  <si>
    <t>Current Year Prospects</t>
  </si>
  <si>
    <t>Material Event Subsequent To The Balance Sheet Date</t>
  </si>
  <si>
    <t>Issuance of ordinary shares pursuant to ESOS</t>
  </si>
  <si>
    <t>There were no estimated amounts reported in prior period.</t>
  </si>
  <si>
    <t>Borrowing cost paid</t>
  </si>
  <si>
    <t>Proceed from disposal of short term investment</t>
  </si>
  <si>
    <t>Transactions with THP</t>
  </si>
  <si>
    <t>Other reserves</t>
  </si>
  <si>
    <t>reserves</t>
  </si>
  <si>
    <t>(i)</t>
  </si>
  <si>
    <t>(ii)</t>
  </si>
  <si>
    <t>TH Travel Services Sdn Bhd</t>
  </si>
  <si>
    <t>Proceeds from issue of Murabahah Medium Term Notes</t>
  </si>
  <si>
    <t>NOTES PART A: EXPLANATORY NOTES PURSUANT TO FRS 134</t>
  </si>
  <si>
    <t>NOTES PART B: EXPLANATORY NOTES PURSUANT TO APPENDIX 9B OF THE MAIN MARKET LISTING REQUIREMENTS OF BURSA MALAYSIA SECURITIES BERHAD</t>
  </si>
  <si>
    <t>Decrease in deposits pledged</t>
  </si>
  <si>
    <t>Plantation</t>
  </si>
  <si>
    <t>Elimination</t>
  </si>
  <si>
    <t>Consolidated</t>
  </si>
  <si>
    <t>External operating revenue</t>
  </si>
  <si>
    <t>Inter-segment revenue</t>
  </si>
  <si>
    <t>Total operating revenue</t>
  </si>
  <si>
    <t>Segment results</t>
  </si>
  <si>
    <t>ASSETS AND LIABILITIES</t>
  </si>
  <si>
    <t>Assets that belong to the Group</t>
  </si>
  <si>
    <t>Liabilities that belong to the Group</t>
  </si>
  <si>
    <t>Management Services</t>
  </si>
  <si>
    <t>Operating expenses</t>
  </si>
  <si>
    <t>Other expenses</t>
  </si>
  <si>
    <t>The interim financial statements have been prepared under the historical cost convention.</t>
  </si>
  <si>
    <t xml:space="preserve">PT. TH Indo Plantations </t>
  </si>
  <si>
    <t>Purchase of flight tickets</t>
  </si>
  <si>
    <t>Transactions with THP Agro Management Sdn Bhd (wholly owned subsidiary of THP)</t>
  </si>
  <si>
    <t xml:space="preserve">There were no purchases or disposals of unquoted investments for the current quarter under review. </t>
  </si>
  <si>
    <t xml:space="preserve">There were no unusual items affecting assets, liabilities, equity and net income. </t>
  </si>
  <si>
    <t xml:space="preserve">TH Pelita Gedong Sdn Bhd </t>
  </si>
  <si>
    <t xml:space="preserve">TH Pelita Sadong Sdn Bhd </t>
  </si>
  <si>
    <t>Adjusted weighted average number of ordinary shares in issue</t>
  </si>
  <si>
    <t>At 1 January 2011</t>
  </si>
  <si>
    <t>CONDENSED CONSOLIDATED STATEMENT OF COMPREHENSIVE INCOME</t>
  </si>
  <si>
    <t>CONDENSED CONSOLIDATED STATEMENT OF FINANCIAL POSITION</t>
  </si>
  <si>
    <t>CONDENSED CONSOLIDATED STATEMENT OF CASH FLOWS</t>
  </si>
  <si>
    <t>Realised</t>
  </si>
  <si>
    <t>Unrealised</t>
  </si>
  <si>
    <t>Consolidation adjustments</t>
  </si>
  <si>
    <t>Total Group retained earnings as per consolidated accounts</t>
  </si>
  <si>
    <t>The unrealised portion of retained earnings comprise mainly of deferred tax expense.</t>
  </si>
  <si>
    <t>Exercise price per share (RM)</t>
  </si>
  <si>
    <t>No. of shares issued ('000)</t>
  </si>
  <si>
    <t>Administrative expenses</t>
  </si>
  <si>
    <t>Non-Controlling Interests</t>
  </si>
  <si>
    <t>Non-controlling interests</t>
  </si>
  <si>
    <t>Non-controlling</t>
  </si>
  <si>
    <t>TH Pelita Simunjan Sdn Bhd</t>
  </si>
  <si>
    <t>and inter-company receivables</t>
  </si>
  <si>
    <r>
      <t xml:space="preserve">The interim financial statements have been prepared in accordance with the requirements of FRS 134: </t>
    </r>
    <r>
      <rPr>
        <i/>
        <sz val="11"/>
        <rFont val="Tahoma"/>
        <family val="2"/>
      </rPr>
      <t>Interim Financial Reporting</t>
    </r>
    <r>
      <rPr>
        <sz val="11"/>
        <rFont val="Tahoma"/>
        <family val="2"/>
      </rPr>
      <t xml:space="preserve"> and paragraph 9.22 of the Main Market Listing Requirements of Bursa Malaysia Securities Berhad.</t>
    </r>
  </si>
  <si>
    <t>Holding Corporation</t>
  </si>
  <si>
    <t>TH-USIA Jatimas Sdn Bhd</t>
  </si>
  <si>
    <t>Purchase of fertilisers</t>
  </si>
  <si>
    <t>CCM Fertilizers Sdn Bhd</t>
  </si>
  <si>
    <t>Dividends to non-controlling interests</t>
  </si>
  <si>
    <t>Profit/ Total comprehensive income for the year</t>
  </si>
  <si>
    <t>Unusual Items Due To Their Nature, Size Or Incidence</t>
  </si>
  <si>
    <t>Realised and Unrealised Profits</t>
  </si>
  <si>
    <t xml:space="preserve">(a) </t>
  </si>
  <si>
    <t>Notwithstanding the volatility of commodity prices, the Group is optimistic in being able to sustain its current satisfactory performance.</t>
  </si>
  <si>
    <t>Share option granted under ESOS</t>
  </si>
  <si>
    <t>Sistem Komunikasi Gelombang Sdn Bhd</t>
  </si>
  <si>
    <t>Telecommunication service provider</t>
  </si>
  <si>
    <t>Syarikat Takaful Malaysia</t>
  </si>
  <si>
    <t>Purchase of insurance</t>
  </si>
  <si>
    <t>Effect of dilution    (ESOS    outstanding)</t>
  </si>
  <si>
    <t>Share option reserve</t>
  </si>
  <si>
    <t>Depreciation</t>
  </si>
  <si>
    <t>Depreciation and amortisation</t>
  </si>
  <si>
    <t>Dividends to shareholders of the Company</t>
  </si>
  <si>
    <t xml:space="preserve">Dividends </t>
  </si>
  <si>
    <t>Transactions with THP Group</t>
  </si>
  <si>
    <t>As at 31.12.11</t>
  </si>
  <si>
    <t>31.12.2011</t>
  </si>
  <si>
    <t>AS AT 31 DECEMBER 2011</t>
  </si>
  <si>
    <t>On 11 November 2011, the company had entered into two (2) separate conditional agreements as follows:</t>
  </si>
  <si>
    <t>(b)</t>
  </si>
  <si>
    <t>A Conditional Sale and Purchase of Shares Agreement with Sawit Green Plantation Sdn. Bhd. to acquire 3,500,000 ordinary shares of RM1.00 each held by Sawit Green in the share capital of Hydroflow Sdn. Bhd., representing 70% of the issued and paid-up share capital of Hydroflow, for a total Purchase Consideration (“PC”) of RM73,500,000.</t>
  </si>
  <si>
    <t>Dividend</t>
  </si>
  <si>
    <t>Prepayment and other assets</t>
  </si>
  <si>
    <t>Net increase in cash and cash equivalents</t>
  </si>
  <si>
    <t>Cash and cash equivalents at beginning of the year</t>
  </si>
  <si>
    <t>Cash flows from operating activities</t>
  </si>
  <si>
    <t>Adjustment for non-cash flow items</t>
  </si>
  <si>
    <t xml:space="preserve">Operating profit before changes in working capital </t>
  </si>
  <si>
    <t xml:space="preserve">Changes in working capital </t>
  </si>
  <si>
    <t>Cash and cash equivalents comprise:</t>
  </si>
  <si>
    <t>Cash flows from financing activities</t>
  </si>
  <si>
    <t>Cash flows from investing activities</t>
  </si>
  <si>
    <t>Investment from non-controlling interests</t>
  </si>
  <si>
    <t>Trade and other payables</t>
  </si>
  <si>
    <t>Capital And Other Commitments Outstanding Not Provided For In The Interim Financial Report</t>
  </si>
  <si>
    <t>Valuation Of Property, Plant And Equipment</t>
  </si>
  <si>
    <t>Nature of transactions</t>
  </si>
  <si>
    <t>The auditors have expressed an unqualified opinion on the Company's statutory consolidated financial statements for the year ended 31 December 2011 in their report dated 21 February 2012.</t>
  </si>
  <si>
    <t>No dividend has been proposed for the current quarter under review.</t>
  </si>
  <si>
    <t>PBT</t>
  </si>
  <si>
    <t>The Condensed Consolidated Statement Of Comprehensive Income should be read in conjunction with the Audited Financial Statements for the year ended 31 December 2011 and the accompanying explanatory notes attached to the interim financial statements.</t>
  </si>
  <si>
    <t>The Condensed Consolidated Statement of Financial Position should be read in conjunction with the Audited Financial Statements for the year ended 31 December 2011 and the accompanying explanatory notes attached to the interim financial statements.</t>
  </si>
  <si>
    <t>Net cash (used in) investing activities</t>
  </si>
  <si>
    <t>Net cash (used in)/ generated from operating activities</t>
  </si>
  <si>
    <t>At 1 January 2012</t>
  </si>
  <si>
    <t>The Condensed Consolidated Statement of Changes in Equity should be read in conjunction with the Audited Financial Statements for the year ended 31 December 2011 and the accompanying explanatory notes attached to the interim financial statements.</t>
  </si>
  <si>
    <t>The Condensed Consolidated Statement of Cash Flows  should be read in conjunction with the Audited Financial Statements for the year ended 31 December 2011 and the accompanying explanatory notes attached to the interim financial statements.</t>
  </si>
  <si>
    <t>FOR THE QUARTER ENDED</t>
  </si>
  <si>
    <t>Current quarter</t>
  </si>
  <si>
    <t>Crude palm oil sales</t>
  </si>
  <si>
    <t>Palm kernel sales</t>
  </si>
  <si>
    <t>FFB sales to outsider</t>
  </si>
  <si>
    <t>Realised average prices</t>
  </si>
  <si>
    <t>(Metric tonnes)</t>
  </si>
  <si>
    <t>Sales Volume</t>
  </si>
  <si>
    <t>Since the last audited financial statements for the year ended 31 December 2011, neither the Group nor its subsidiary companies are a party to any material litigation or arbitration, either as plaintiff or defendant.</t>
  </si>
  <si>
    <t>(RM/tonne)</t>
  </si>
  <si>
    <t>Apart from the above, there were no other issuances, cancellations, repurchases, resale of debt and equity securities in the period todate.</t>
  </si>
  <si>
    <t>(audited)</t>
  </si>
  <si>
    <t>The accounting policies applied by the Group in these condensed consolidated interim financial statements are the same as those applied by the Group in its consolidated annual financial statements as at and for the year ended 31 December 2011.</t>
  </si>
  <si>
    <t xml:space="preserve">There was no valuation of the property, plant and equipment in the current quarter under review. </t>
  </si>
  <si>
    <t>Profit/ Total comprehensive income for the quarter</t>
  </si>
  <si>
    <t>Profit after tax /Total comprehensive income for the quarter</t>
  </si>
  <si>
    <t>Quarter</t>
  </si>
  <si>
    <t>At 31 December 2011 (audited)</t>
  </si>
  <si>
    <t>The interim financial statements should be read in conjunction with the audited financial statements for the year ended 31 December 2011. The explanatory notes attached to the interim financial statements provide an explanation of events and transactions that are significant to an understanding of the changes in the financial position and performance of the Group since the year ended 31 December 2011.</t>
  </si>
  <si>
    <t>There were no changes in the composition of the Group for the quarter under review.</t>
  </si>
  <si>
    <t>Income tax is calculated at the Malaysian statutory tax rate of 25% of the estimated assessable profit for the quarter.</t>
  </si>
  <si>
    <t>A Conditional Sale and Purchase of Shares Agreement with Indonesian shareholders namely Drs. H. Rajasa Abdurachman and Ir. Badai Sakti Daniel, to acquire 5,580,000 shares of Rp1,000 each held collectively by the sellers in the share capital of PT Persada Kencana Prima (“PKP”), representing 93% of the total issued and fully paid-up share capital of PKP, for a total PC of Rp46,211,960,000. The RM equivalent of the total PC is RM16,822,701 based on the exchange rate as at 10 November 2011 of Rp2,747:RM1.00</t>
  </si>
  <si>
    <r>
      <t xml:space="preserve">In our audited financial statements for the year ended 31 December 2011 dated 21 February 2012, the Group had stated that it was adopting the Malaysian Financial Reporting Standards ("MFRS") framework for the current financial period and the Group was still assessing the impact of adopting MFRS 141, </t>
    </r>
    <r>
      <rPr>
        <i/>
        <sz val="11"/>
        <rFont val="Tahoma"/>
        <family val="2"/>
      </rPr>
      <t>Agriculture</t>
    </r>
    <r>
      <rPr>
        <sz val="11"/>
        <rFont val="Tahoma"/>
        <family val="2"/>
      </rPr>
      <t>.</t>
    </r>
  </si>
  <si>
    <r>
      <t xml:space="preserve">However, subsequent to further assessment on the impact of adopting MFRS framework and particularly the impact of adopting MFRS 141, </t>
    </r>
    <r>
      <rPr>
        <i/>
        <sz val="11"/>
        <rFont val="Tahoma"/>
        <family val="2"/>
      </rPr>
      <t>Agriculture</t>
    </r>
    <r>
      <rPr>
        <sz val="11"/>
        <rFont val="Tahoma"/>
        <family val="2"/>
      </rPr>
      <t>, the Group has now decided to apply as "Transitioning Entities" and adopt the Financial Reporting Standards ("FRS") framework for the current period.</t>
    </r>
  </si>
  <si>
    <t>30.06.12</t>
  </si>
  <si>
    <t>30.06.11</t>
  </si>
  <si>
    <t>The Directors have pleasure in announcing the unaudited consolidated results for the quarter ended 30 June 2012.</t>
  </si>
  <si>
    <t>SECOND QUARTER</t>
  </si>
  <si>
    <t>CUMULATIVE QUARTER</t>
  </si>
  <si>
    <t>As at 30.06.12</t>
  </si>
  <si>
    <t>At 30 June 2012 (unaudited)</t>
  </si>
  <si>
    <t>Repayment of loans and borrowings</t>
  </si>
  <si>
    <t>Business units (Quarter ended 30 June 2012 vs. 30 June 2011)</t>
  </si>
  <si>
    <t>RESULTS FOR 3 MONTHS</t>
  </si>
  <si>
    <t>ENDED 30 JUNE 2012</t>
  </si>
  <si>
    <t>ENDED 30 JUNE 2011</t>
  </si>
  <si>
    <t>RESULTS FOR 6 MONTHS</t>
  </si>
  <si>
    <t>AS AT 30 JUNE 2012</t>
  </si>
  <si>
    <t>As at 30.06.2012</t>
  </si>
  <si>
    <t>Second  Quarter</t>
  </si>
  <si>
    <t>Cumulative  Quarter</t>
  </si>
  <si>
    <t>30.06.2012</t>
  </si>
  <si>
    <t>Second Quarter</t>
  </si>
  <si>
    <t>Cumulative Quarter</t>
  </si>
  <si>
    <t>(a)</t>
  </si>
  <si>
    <t xml:space="preserve">(b) </t>
  </si>
  <si>
    <t>Projection of Targets Previously Announced</t>
  </si>
  <si>
    <t>The Directors are of the opinion that the Group has no contingent liabilities which upon crystallisation would have material impact on the financial position and business of the Group as at 3 August 2012.</t>
  </si>
  <si>
    <t>As at 30 June 2012, the total secured borrowings, which are denominated in Ringgit Malaysia, are as follows:</t>
  </si>
  <si>
    <t xml:space="preserve">Review Of Performance </t>
  </si>
  <si>
    <t>The interim financial statements were authorised for issue by the Board of Directors in accordance with a resolution of the Directors dated 3 August 2012.</t>
  </si>
  <si>
    <t>QUARTERLY REPORT FOR THE SECOND QUARTER ENDED 30 JUNE 2012</t>
  </si>
  <si>
    <t>FOR THE SECOND QUARTER ENDED 30 JUNE 2012</t>
  </si>
  <si>
    <t>Net cash  generated from/ (Used In) financing activities</t>
  </si>
  <si>
    <t>YTD</t>
  </si>
  <si>
    <t>For the quarter ended 30.06.2012</t>
  </si>
  <si>
    <t>3 August 2012</t>
  </si>
  <si>
    <t>Proceeds from issuance of new shares pursuant to ESOS</t>
  </si>
  <si>
    <t>*</t>
  </si>
  <si>
    <t>The Group's revenue and profits are mainly contributed by its major segment, which is plantation operations.</t>
  </si>
  <si>
    <t xml:space="preserve">FFB sales </t>
  </si>
  <si>
    <t>The Group's profit before taxation for the current quarter is lower by 54% was due to lower revenue and higher production cost.</t>
  </si>
  <si>
    <t>Profit before tax for the second quarter ended 30 June 2012 was lower by 41% to RM49.86 million as compared to RM84.91 million for the same quarter last year due to higher production costs as follows:</t>
  </si>
  <si>
    <t>Proceeds from Commodity Murabahah Term Financing*</t>
  </si>
  <si>
    <t>The Company issued RM50 million Murabahah Medium Term Notes (MMTNs) with a maturity date of 6 years from the date of issue during the financial period. The MMTNs bear profit margin at an effective profit margin rate of 6.1%.</t>
  </si>
  <si>
    <t xml:space="preserve">The Company issued 8,229,700 new ordinary shares of RM0.50 each being shares exercised by eligible employees  pursuant to THP Employee Share Option Scheme ("ESOS")  as follows: </t>
  </si>
  <si>
    <t>On 24 July 2012, the Company had accepted an offer from its major shareholder, Lembaga Tabung Haji ("TH" or "vendor") vide an offer letter dated 23 July 2012, for the Company to enter into the following:</t>
  </si>
  <si>
    <t>proposed acquisition of the entire equity interest in TH Ladang (Sabah &amp; Sarawak) Sdn Bhd ("THLSS") from TH for a purchase consideration of RM518,000,000 to be satisfied via the issuance of 202,343,750 new THP shares ("Consideration Shares") at an issue price of RM2.56 per Consideration Share; and</t>
  </si>
  <si>
    <t>proposed acquisition of 70% equity interest in TH Bakti Sdn Bhd ("THB") from TH for a purchase consideration of RM17,640,000 to be satisfied via the issuance of 6,890,625 Consideration Shares at an issue price of RM2.56 per Consideration Share.</t>
  </si>
  <si>
    <t>Significant Accounting Policies</t>
  </si>
  <si>
    <t>The Group recorded revenue of RM194.40 million for the second quarter ended 30 June 2012 compared to RM187.77 million reported in the preceding year, an increase of RM6.6 million or 4% due to higher sales volume despite of lower average commodity selling prices realised.</t>
  </si>
  <si>
    <t>Commentary on Prospects</t>
  </si>
  <si>
    <t xml:space="preserve">On 13 March 2012, the Group announced that its target was to achieve 19.0% return on equity ("ROE"), 22.07 mt/ha FFB yield per matured hectare and to distribute approximately 50% of Group's annual net profit after tax as dividend. </t>
  </si>
  <si>
    <t xml:space="preserve">As at 30 June 2012, the Group had achieved a 17.12% annualised ROE and the distribution of annual net profit after tax will be done after finalisation of audited financial statements for financial year 2012.  </t>
  </si>
  <si>
    <t>However, the Directors will endeavour to achieve its full year targeted yield per hectare despite the cyclical nature of plantations industry and unforeseen circumstances surrounding the remaining period of the year.</t>
  </si>
  <si>
    <t>CONDENSED CONSOLIDATED STATEMENT OF CHANGES IN EQUITY FOR THE SECOND QUARTER ENDED 30 JUNE 2012</t>
  </si>
  <si>
    <t>The effective tax rate of the Group for the period is lower than statutory rate as a result of higher capital allowances available .</t>
  </si>
  <si>
    <t>Profit/ Total comprehensive income for the period</t>
  </si>
  <si>
    <t>Cash and cash equivalents at end of the period</t>
  </si>
  <si>
    <t>The  lower commodity prices in both quarters resulted in lower revenue of RM24.35 million to the Group.</t>
  </si>
  <si>
    <t>Cumulative quarter</t>
  </si>
  <si>
    <t>For the current quarter ended 30 June 2012, the Group recorded revenue of  RM99.35 million, compared with RM112.71 million  for the same quarter last year. The lower revenue was mainly contributed by  lower sales  volume of CPO and PK and lower average commodity selling prices realised.</t>
  </si>
  <si>
    <t>(iii)</t>
  </si>
  <si>
    <t xml:space="preserve">Trade and other Receivables </t>
  </si>
  <si>
    <t>Property, Plant and Equipment ("PPE")</t>
  </si>
  <si>
    <t>Property, plant &amp; equipment (Note 25)</t>
  </si>
  <si>
    <t>Trade and other receivables (Note 26)</t>
  </si>
  <si>
    <t>Loans and borrowings (Note 27)</t>
  </si>
  <si>
    <t>Loan and borrowings (Note 27)</t>
  </si>
  <si>
    <t>Basic earnings per share (Note 31)</t>
  </si>
  <si>
    <t>Diluted earnings per share (Note 31)</t>
  </si>
  <si>
    <t>There are no material changes in the quarterly results between the current and preceding quarter.</t>
  </si>
  <si>
    <t>During the second quarter ended 30 June 2012 the Company declared and paid a final dividend of 12.50 sen per ordinary share  in respect of financial year ended 31 December 2011 as approved by shareholders at the Company's AGM on 25 April 2012 amounting to RM64.52 million. In addition to the dividend amount is an amount of RM10.13 million which was paid to Inland Revenue Board ("IRB") in relation to shortfall on Section 108 account in respect of dividend paid in prior year.</t>
  </si>
  <si>
    <t>Manuring cost is higher by RM1.28 million or 14% due to increase in dosage applied and higher fertiliser cost.</t>
  </si>
  <si>
    <t>Pest and disease cost is higher by RM0.87 million or 152% due to control of Tirathaba infestation in Sarawak and Bagworm outbreak in Pahang.</t>
  </si>
  <si>
    <t>As at announcement date, the proposed Hydroflow Acquistion had been completed on 1 July 2012. However the proposed acquisition of PKP have yet to be completed, pending completion of the last condition precedent, which is the obtaining of the Surat Keputusan Hak Guna Usaha ("SKHGU").</t>
  </si>
  <si>
    <t>Included in trade and other receivables is an amount of RM65.15 million drawndown from Commodity Murabahah Term Financing (CMTF-i) for the payment of the balance of the purchase consideration of Hydroflow Sdn Bhd, which was completed on 1 July 2012. This amount will be reclassed as investment in subsidiary.</t>
  </si>
  <si>
    <t>Commodity Murabahah Term Financing (CMTF-i)</t>
  </si>
  <si>
    <t>As at 30 June 2012, 2,348 hectares of oil palm have reached maturity and reclassified as PPE.</t>
  </si>
  <si>
    <t>Cost of sales (Note 17)</t>
  </si>
  <si>
    <t>Tax expense (Note 20)</t>
  </si>
  <si>
    <t>The loan has been raised to partly finance the acquisition of new subsidiary, Hydroflow Sdn Bhd.</t>
  </si>
  <si>
    <t>On 2 July 2012, The Board of Directors of THP announced that the proposed acquisition of Hydroflow Sdn Bhd had been completed on 1 July 2012. Consequent thereto, Hydroflow is a 70%-owned subsidiary of THP with effect from 1 July 2012.</t>
  </si>
  <si>
    <t xml:space="preserve">The higher sales volume has contributed to higher revenue of RM31.55 million to the Group. </t>
  </si>
  <si>
    <t xml:space="preserve">Harvesting cost is higher by RM2.18 million or 38% due to incentive payment of RM200 per month for eligible workers in compliance with MAPA regulations.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</si>
</sst>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0_);\(#,##0\);&quot;   -   &quot;"/>
  </numFmts>
  <fonts count="30" x14ac:knownFonts="1">
    <font>
      <sz val="10"/>
      <name val="Arial"/>
    </font>
    <font>
      <sz val="10"/>
      <name val="Arial"/>
      <family val="2"/>
    </font>
    <font>
      <b/>
      <u/>
      <sz val="11"/>
      <name val="Tahoma"/>
      <family val="2"/>
    </font>
    <font>
      <sz val="11"/>
      <name val="Tahoma"/>
      <family val="2"/>
    </font>
    <font>
      <b/>
      <sz val="11"/>
      <name val="Tahoma"/>
      <family val="2"/>
    </font>
    <font>
      <sz val="10"/>
      <name val="Tahoma"/>
      <family val="2"/>
    </font>
    <font>
      <b/>
      <sz val="10"/>
      <name val="Tahoma"/>
      <family val="2"/>
    </font>
    <font>
      <u/>
      <sz val="11"/>
      <name val="Tahoma"/>
      <family val="2"/>
    </font>
    <font>
      <b/>
      <sz val="14"/>
      <name val="Tahoma"/>
      <family val="2"/>
    </font>
    <font>
      <sz val="9"/>
      <name val="Tahoma"/>
      <family val="2"/>
    </font>
    <font>
      <b/>
      <sz val="9"/>
      <name val="Tahoma"/>
      <family val="2"/>
    </font>
    <font>
      <b/>
      <u/>
      <sz val="10"/>
      <name val="Tahoma"/>
      <family val="2"/>
    </font>
    <font>
      <b/>
      <i/>
      <sz val="11"/>
      <name val="Tahoma"/>
      <family val="2"/>
    </font>
    <font>
      <b/>
      <sz val="10.5"/>
      <name val="Tahoma"/>
      <family val="2"/>
    </font>
    <font>
      <sz val="11"/>
      <color indexed="10"/>
      <name val="Tahoma"/>
      <family val="2"/>
    </font>
    <font>
      <b/>
      <sz val="11"/>
      <color indexed="47"/>
      <name val="Tahoma"/>
      <family val="2"/>
    </font>
    <font>
      <sz val="11"/>
      <color indexed="47"/>
      <name val="Tahoma"/>
      <family val="2"/>
    </font>
    <font>
      <i/>
      <sz val="11"/>
      <name val="Tahoma"/>
      <family val="2"/>
    </font>
    <font>
      <i/>
      <sz val="10"/>
      <name val="Arial"/>
      <family val="2"/>
    </font>
    <font>
      <sz val="11"/>
      <color theme="0"/>
      <name val="Tahoma"/>
      <family val="2"/>
    </font>
    <font>
      <b/>
      <sz val="11"/>
      <color theme="0"/>
      <name val="Tahoma"/>
      <family val="2"/>
    </font>
    <font>
      <b/>
      <sz val="11"/>
      <color rgb="FFFF0000"/>
      <name val="Tahoma"/>
      <family val="2"/>
    </font>
    <font>
      <sz val="11"/>
      <color rgb="FFFF0000"/>
      <name val="Tahoma"/>
      <family val="2"/>
    </font>
    <font>
      <sz val="14"/>
      <name val="Tahoma"/>
      <family val="2"/>
    </font>
    <font>
      <b/>
      <u/>
      <sz val="10"/>
      <name val="Arial"/>
      <family val="2"/>
    </font>
    <font>
      <b/>
      <sz val="11"/>
      <color theme="1"/>
      <name val="Tahoma"/>
      <family val="2"/>
    </font>
    <font>
      <sz val="11"/>
      <color theme="1"/>
      <name val="Tahoma"/>
      <family val="2"/>
    </font>
    <font>
      <sz val="10"/>
      <color theme="1"/>
      <name val="Arial"/>
      <family val="2"/>
    </font>
    <font>
      <sz val="11"/>
      <color theme="9" tint="0.39997558519241921"/>
      <name val="Tahoma"/>
      <family val="2"/>
    </font>
    <font>
      <b/>
      <sz val="11"/>
      <color theme="9" tint="0.39997558519241921"/>
      <name val="Tahoma"/>
      <family val="2"/>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medium">
        <color indexed="64"/>
      </top>
      <bottom style="double">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45">
    <xf numFmtId="0" fontId="0" fillId="0" borderId="0" xfId="0"/>
    <xf numFmtId="0" fontId="2" fillId="0" borderId="0" xfId="0" applyFont="1" applyFill="1"/>
    <xf numFmtId="0" fontId="3" fillId="0" borderId="0" xfId="0" applyFont="1" applyFill="1"/>
    <xf numFmtId="0" fontId="4" fillId="0" borderId="0" xfId="0" applyFont="1" applyFill="1"/>
    <xf numFmtId="0" fontId="3" fillId="0" borderId="0" xfId="0" applyFont="1" applyFill="1" applyAlignment="1">
      <alignment horizontal="justify" vertical="top" wrapText="1"/>
    </xf>
    <xf numFmtId="0" fontId="3" fillId="0" borderId="0" xfId="0" applyFont="1" applyFill="1" applyAlignment="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right" vertical="top"/>
    </xf>
    <xf numFmtId="0" fontId="3" fillId="0" borderId="0" xfId="0" applyFont="1" applyFill="1" applyAlignment="1">
      <alignment vertical="top" wrapText="1"/>
    </xf>
    <xf numFmtId="0" fontId="3" fillId="0" borderId="0" xfId="0" quotePrefix="1" applyFont="1" applyFill="1" applyAlignment="1">
      <alignment horizontal="justify" vertical="top" wrapText="1"/>
    </xf>
    <xf numFmtId="0" fontId="4" fillId="0" borderId="0" xfId="0" applyFont="1" applyFill="1" applyAlignment="1">
      <alignment horizontal="justify" vertical="top" wrapText="1"/>
    </xf>
    <xf numFmtId="0" fontId="3" fillId="0" borderId="0" xfId="0" applyFont="1" applyFill="1" applyAlignment="1">
      <alignment vertical="top"/>
    </xf>
    <xf numFmtId="0" fontId="4" fillId="0" borderId="0" xfId="0" applyFont="1" applyFill="1" applyAlignment="1">
      <alignment vertical="top" wrapText="1"/>
    </xf>
    <xf numFmtId="0" fontId="3" fillId="0" borderId="0" xfId="0" applyFont="1" applyFill="1" applyAlignment="1">
      <alignment horizontal="justify" vertical="top"/>
    </xf>
    <xf numFmtId="0" fontId="4" fillId="0" borderId="0" xfId="0" applyFont="1" applyFill="1" applyAlignment="1"/>
    <xf numFmtId="0" fontId="3" fillId="0" borderId="0" xfId="0" applyFont="1" applyFill="1" applyBorder="1" applyAlignment="1"/>
    <xf numFmtId="0" fontId="4" fillId="0" borderId="0" xfId="0" applyFont="1" applyFill="1" applyBorder="1" applyAlignment="1">
      <alignment horizontal="center"/>
    </xf>
    <xf numFmtId="0" fontId="5" fillId="0" borderId="0" xfId="0" applyFont="1" applyFill="1"/>
    <xf numFmtId="0" fontId="3" fillId="0" borderId="0" xfId="0" applyFont="1" applyFill="1" applyAlignment="1">
      <alignment horizontal="right"/>
    </xf>
    <xf numFmtId="0" fontId="4" fillId="0" borderId="0" xfId="0" quotePrefix="1" applyFont="1" applyFill="1"/>
    <xf numFmtId="0" fontId="3" fillId="0" borderId="0" xfId="0" applyFont="1" applyFill="1" applyBorder="1"/>
    <xf numFmtId="164" fontId="4" fillId="0" borderId="0" xfId="1" applyNumberFormat="1" applyFont="1" applyFill="1" applyBorder="1"/>
    <xf numFmtId="164" fontId="4" fillId="0" borderId="0" xfId="1" applyNumberFormat="1" applyFont="1" applyFill="1"/>
    <xf numFmtId="164" fontId="4" fillId="0" borderId="0" xfId="1" applyNumberFormat="1" applyFont="1" applyFill="1" applyBorder="1" applyAlignment="1">
      <alignment horizontal="right"/>
    </xf>
    <xf numFmtId="164" fontId="3" fillId="0" borderId="0" xfId="0" applyNumberFormat="1" applyFont="1" applyFill="1"/>
    <xf numFmtId="0" fontId="6" fillId="0" borderId="0" xfId="0" applyFont="1" applyFill="1"/>
    <xf numFmtId="0" fontId="4" fillId="0" borderId="0" xfId="0" applyFont="1" applyFill="1" applyAlignment="1">
      <alignment horizontal="center" wrapText="1"/>
    </xf>
    <xf numFmtId="164" fontId="4" fillId="0" borderId="1" xfId="1" applyNumberFormat="1" applyFont="1" applyFill="1" applyBorder="1"/>
    <xf numFmtId="164" fontId="3" fillId="0" borderId="0" xfId="1" applyNumberFormat="1" applyFont="1" applyFill="1" applyBorder="1"/>
    <xf numFmtId="164" fontId="3" fillId="0" borderId="0" xfId="1" applyNumberFormat="1" applyFont="1" applyFill="1" applyBorder="1" applyAlignment="1">
      <alignment horizontal="right"/>
    </xf>
    <xf numFmtId="164" fontId="3" fillId="0" borderId="0" xfId="1" applyNumberFormat="1" applyFont="1" applyFill="1"/>
    <xf numFmtId="0" fontId="3" fillId="0" borderId="0" xfId="0" applyFont="1" applyFill="1" applyBorder="1" applyAlignment="1">
      <alignment horizontal="justify" vertical="top" wrapText="1"/>
    </xf>
    <xf numFmtId="0" fontId="4" fillId="0" borderId="0" xfId="0" applyFont="1" applyFill="1" applyBorder="1" applyAlignment="1">
      <alignment horizontal="justify" vertical="top" wrapText="1"/>
    </xf>
    <xf numFmtId="164" fontId="4" fillId="0" borderId="0" xfId="1" applyNumberFormat="1" applyFont="1" applyFill="1" applyBorder="1" applyAlignment="1">
      <alignment horizontal="left" vertical="top" wrapText="1"/>
    </xf>
    <xf numFmtId="164" fontId="3" fillId="0" borderId="0" xfId="1" applyNumberFormat="1" applyFont="1" applyFill="1" applyBorder="1" applyAlignment="1">
      <alignment horizontal="left" vertical="top" wrapText="1"/>
    </xf>
    <xf numFmtId="0" fontId="3" fillId="0" borderId="0" xfId="0" applyFont="1" applyFill="1" applyAlignment="1">
      <alignment vertical="center"/>
    </xf>
    <xf numFmtId="0" fontId="3" fillId="0" borderId="0" xfId="0" applyFont="1" applyFill="1" applyBorder="1" applyAlignment="1">
      <alignment vertical="center"/>
    </xf>
    <xf numFmtId="164" fontId="4" fillId="0" borderId="0" xfId="0" applyNumberFormat="1" applyFont="1" applyFill="1" applyBorder="1" applyAlignment="1">
      <alignment vertical="center"/>
    </xf>
    <xf numFmtId="164" fontId="3" fillId="0" borderId="0" xfId="0" applyNumberFormat="1" applyFont="1" applyFill="1" applyBorder="1" applyAlignment="1">
      <alignment vertical="center"/>
    </xf>
    <xf numFmtId="164" fontId="3" fillId="0" borderId="0" xfId="1" applyNumberFormat="1" applyFont="1" applyFill="1" applyBorder="1" applyAlignment="1">
      <alignment horizontal="justify" vertical="center" wrapText="1"/>
    </xf>
    <xf numFmtId="164" fontId="4" fillId="0" borderId="0" xfId="1" applyNumberFormat="1" applyFont="1" applyFill="1" applyAlignment="1">
      <alignment horizontal="right"/>
    </xf>
    <xf numFmtId="0" fontId="3" fillId="0" borderId="0" xfId="0" quotePrefix="1" applyFont="1" applyFill="1"/>
    <xf numFmtId="0" fontId="4" fillId="0" borderId="0" xfId="0" applyFont="1" applyFill="1" applyAlignment="1">
      <alignment horizontal="justify" vertical="top"/>
    </xf>
    <xf numFmtId="0" fontId="3" fillId="0" borderId="0" xfId="0" applyFont="1" applyFill="1" applyAlignment="1">
      <alignment horizontal="left" indent="1"/>
    </xf>
    <xf numFmtId="0" fontId="3" fillId="0" borderId="0" xfId="0" applyFont="1" applyFill="1" applyAlignment="1">
      <alignment horizontal="justify" vertical="center"/>
    </xf>
    <xf numFmtId="0" fontId="4" fillId="0" borderId="0" xfId="0" quotePrefix="1" applyFont="1" applyFill="1" applyAlignment="1">
      <alignment horizontal="center" vertical="top"/>
    </xf>
    <xf numFmtId="0" fontId="4" fillId="0" borderId="0" xfId="0" applyFont="1" applyFill="1" applyAlignment="1">
      <alignment horizontal="left"/>
    </xf>
    <xf numFmtId="43" fontId="4" fillId="0" borderId="2" xfId="1" applyFont="1" applyFill="1" applyBorder="1" applyAlignment="1">
      <alignment horizontal="right" vertical="top"/>
    </xf>
    <xf numFmtId="0" fontId="9" fillId="0" borderId="0" xfId="0" applyFont="1" applyFill="1" applyAlignment="1">
      <alignment vertical="top" wrapText="1"/>
    </xf>
    <xf numFmtId="165" fontId="9" fillId="0" borderId="0" xfId="0" quotePrefix="1" applyNumberFormat="1" applyFont="1" applyFill="1" applyAlignment="1">
      <alignment horizontal="center" vertical="top" wrapText="1"/>
    </xf>
    <xf numFmtId="0" fontId="9" fillId="0" borderId="0" xfId="0" applyFont="1" applyFill="1" applyAlignment="1">
      <alignment vertical="top"/>
    </xf>
    <xf numFmtId="165" fontId="10" fillId="0" borderId="0" xfId="0" applyNumberFormat="1" applyFont="1" applyFill="1" applyAlignment="1">
      <alignment horizontal="right" vertical="top" wrapText="1"/>
    </xf>
    <xf numFmtId="165" fontId="9" fillId="0" borderId="0" xfId="0" applyNumberFormat="1" applyFont="1" applyFill="1" applyAlignment="1">
      <alignment horizontal="right" vertical="top" wrapText="1"/>
    </xf>
    <xf numFmtId="43" fontId="3" fillId="0" borderId="0" xfId="1" applyNumberFormat="1" applyFont="1" applyFill="1"/>
    <xf numFmtId="166" fontId="4" fillId="0" borderId="0" xfId="0" applyNumberFormat="1" applyFont="1" applyFill="1" applyAlignment="1">
      <alignment horizontal="right"/>
    </xf>
    <xf numFmtId="0" fontId="4" fillId="0" borderId="0" xfId="0" applyFont="1" applyFill="1" applyAlignment="1">
      <alignment horizontal="center" vertical="top" wrapText="1"/>
    </xf>
    <xf numFmtId="164" fontId="4" fillId="0" borderId="3" xfId="1" applyNumberFormat="1" applyFont="1" applyFill="1" applyBorder="1" applyAlignment="1">
      <alignment vertical="center"/>
    </xf>
    <xf numFmtId="164" fontId="4" fillId="0" borderId="0" xfId="1" applyNumberFormat="1" applyFont="1" applyFill="1" applyBorder="1" applyAlignment="1">
      <alignment vertical="center"/>
    </xf>
    <xf numFmtId="0" fontId="3" fillId="0" borderId="0" xfId="0" applyFont="1" applyFill="1" applyAlignment="1">
      <alignment wrapText="1"/>
    </xf>
    <xf numFmtId="0" fontId="4" fillId="0" borderId="0" xfId="0" applyFont="1" applyFill="1" applyAlignment="1">
      <alignment vertical="top"/>
    </xf>
    <xf numFmtId="166" fontId="4" fillId="0" borderId="4" xfId="0" applyNumberFormat="1" applyFont="1" applyFill="1" applyBorder="1" applyAlignment="1">
      <alignment horizontal="right"/>
    </xf>
    <xf numFmtId="164" fontId="4" fillId="0" borderId="0" xfId="1" applyNumberFormat="1" applyFont="1" applyFill="1" applyBorder="1" applyAlignment="1">
      <alignment vertical="top" wrapText="1"/>
    </xf>
    <xf numFmtId="164" fontId="3" fillId="0" borderId="0" xfId="1" applyNumberFormat="1" applyFont="1" applyFill="1" applyBorder="1" applyAlignment="1">
      <alignment horizontal="justify" vertical="top" wrapText="1"/>
    </xf>
    <xf numFmtId="164" fontId="3" fillId="0" borderId="0" xfId="1" applyNumberFormat="1" applyFont="1" applyFill="1" applyBorder="1" applyAlignment="1">
      <alignment vertical="center"/>
    </xf>
    <xf numFmtId="164" fontId="4" fillId="0" borderId="0" xfId="1" applyNumberFormat="1" applyFont="1" applyFill="1" applyBorder="1" applyAlignment="1">
      <alignment horizontal="center" vertical="center"/>
    </xf>
    <xf numFmtId="0" fontId="13" fillId="0" borderId="0" xfId="0" applyFont="1" applyFill="1" applyAlignment="1">
      <alignment horizontal="center" vertical="top" wrapText="1"/>
    </xf>
    <xf numFmtId="164" fontId="4" fillId="0" borderId="5" xfId="0" applyNumberFormat="1" applyFont="1" applyFill="1" applyBorder="1"/>
    <xf numFmtId="164" fontId="4" fillId="0" borderId="6" xfId="1" applyNumberFormat="1" applyFont="1" applyFill="1" applyBorder="1"/>
    <xf numFmtId="14" fontId="4" fillId="0" borderId="0" xfId="0" quotePrefix="1" applyNumberFormat="1" applyFont="1" applyFill="1" applyAlignment="1">
      <alignment horizontal="center"/>
    </xf>
    <xf numFmtId="166" fontId="4" fillId="0" borderId="0" xfId="0" applyNumberFormat="1" applyFont="1" applyFill="1" applyBorder="1" applyAlignment="1">
      <alignment horizontal="right"/>
    </xf>
    <xf numFmtId="166" fontId="4" fillId="0" borderId="6" xfId="0" applyNumberFormat="1" applyFont="1" applyFill="1" applyBorder="1" applyAlignment="1">
      <alignment horizontal="right"/>
    </xf>
    <xf numFmtId="0" fontId="3" fillId="0" borderId="0" xfId="0" applyNumberFormat="1" applyFont="1" applyFill="1" applyAlignment="1">
      <alignment horizontal="justify" vertical="center" wrapText="1"/>
    </xf>
    <xf numFmtId="0" fontId="3" fillId="0" borderId="0" xfId="0" applyFont="1" applyFill="1" applyAlignment="1">
      <alignment horizontal="justify" wrapText="1"/>
    </xf>
    <xf numFmtId="0" fontId="3" fillId="0" borderId="0" xfId="0" applyFont="1" applyFill="1" applyAlignment="1">
      <alignment horizontal="justify" vertical="center" wrapText="1"/>
    </xf>
    <xf numFmtId="0" fontId="8" fillId="0" borderId="0" xfId="0" applyFont="1" applyFill="1" applyBorder="1" applyAlignment="1">
      <alignment horizontal="center"/>
    </xf>
    <xf numFmtId="0" fontId="3" fillId="0" borderId="0" xfId="0" applyFont="1" applyFill="1" applyBorder="1" applyAlignment="1">
      <alignment horizontal="center"/>
    </xf>
    <xf numFmtId="0" fontId="9" fillId="0" borderId="0" xfId="0" applyFont="1" applyFill="1" applyBorder="1" applyAlignment="1">
      <alignment horizontal="center"/>
    </xf>
    <xf numFmtId="0" fontId="3" fillId="0" borderId="0" xfId="0" applyNumberFormat="1" applyFont="1" applyFill="1" applyBorder="1" applyAlignment="1">
      <alignment horizontal="justify" vertical="top" wrapText="1"/>
    </xf>
    <xf numFmtId="0" fontId="3" fillId="0" borderId="0" xfId="0" applyNumberFormat="1" applyFont="1" applyFill="1" applyAlignment="1">
      <alignment horizontal="justify" vertical="top" wrapText="1"/>
    </xf>
    <xf numFmtId="0" fontId="3" fillId="0" borderId="0" xfId="0" applyFont="1" applyFill="1" applyAlignment="1" applyProtection="1">
      <alignment vertical="top" wrapText="1"/>
      <protection locked="0"/>
    </xf>
    <xf numFmtId="164" fontId="4" fillId="0" borderId="4" xfId="1" applyNumberFormat="1" applyFont="1" applyFill="1" applyBorder="1" applyAlignment="1">
      <alignment vertical="center"/>
    </xf>
    <xf numFmtId="0" fontId="3" fillId="0" borderId="0" xfId="0" applyFont="1" applyFill="1" applyAlignment="1"/>
    <xf numFmtId="0" fontId="4" fillId="0" borderId="0" xfId="0" applyFont="1"/>
    <xf numFmtId="43" fontId="4" fillId="0" borderId="2" xfId="0" applyNumberFormat="1" applyFont="1" applyFill="1" applyBorder="1"/>
    <xf numFmtId="0" fontId="3" fillId="0" borderId="0" xfId="0" applyFont="1" applyFill="1" applyAlignment="1" applyProtection="1">
      <alignment vertical="center" wrapText="1"/>
      <protection locked="0"/>
    </xf>
    <xf numFmtId="164" fontId="4" fillId="0" borderId="4" xfId="1" applyNumberFormat="1" applyFont="1" applyFill="1" applyBorder="1"/>
    <xf numFmtId="164" fontId="4" fillId="0" borderId="0" xfId="1" applyNumberFormat="1" applyFont="1" applyFill="1" applyAlignment="1">
      <alignment vertical="center"/>
    </xf>
    <xf numFmtId="164" fontId="4" fillId="0" borderId="0" xfId="1" applyNumberFormat="1" applyFont="1" applyFill="1" applyAlignment="1"/>
    <xf numFmtId="164" fontId="4" fillId="0" borderId="0" xfId="1" applyNumberFormat="1" applyFont="1" applyFill="1" applyBorder="1" applyAlignment="1"/>
    <xf numFmtId="0" fontId="3" fillId="0" borderId="0" xfId="0" applyFont="1" applyFill="1" applyAlignment="1" applyProtection="1">
      <alignment horizontal="justify" vertical="center" wrapText="1"/>
      <protection locked="0"/>
    </xf>
    <xf numFmtId="164" fontId="4" fillId="0" borderId="0" xfId="1" applyNumberFormat="1" applyFont="1" applyFill="1" applyBorder="1" applyAlignment="1">
      <alignment vertical="top"/>
    </xf>
    <xf numFmtId="164" fontId="4" fillId="0" borderId="4" xfId="1" applyNumberFormat="1" applyFont="1" applyFill="1" applyBorder="1" applyAlignment="1">
      <alignment vertical="top"/>
    </xf>
    <xf numFmtId="0" fontId="5" fillId="0" borderId="0" xfId="0" applyFont="1" applyFill="1" applyAlignment="1"/>
    <xf numFmtId="0" fontId="4" fillId="0" borderId="0" xfId="0" applyFont="1" applyFill="1" applyAlignment="1">
      <alignment wrapText="1"/>
    </xf>
    <xf numFmtId="164" fontId="4" fillId="0" borderId="5" xfId="1" applyNumberFormat="1" applyFont="1" applyFill="1" applyBorder="1"/>
    <xf numFmtId="0" fontId="4" fillId="0" borderId="0" xfId="0" applyNumberFormat="1" applyFont="1" applyFill="1" applyBorder="1" applyAlignment="1">
      <alignment vertical="top" wrapText="1"/>
    </xf>
    <xf numFmtId="0" fontId="6" fillId="0" borderId="0" xfId="0" applyFont="1" applyFill="1" applyAlignment="1">
      <alignment vertical="top"/>
    </xf>
    <xf numFmtId="166" fontId="3" fillId="0" borderId="0" xfId="0" applyNumberFormat="1" applyFont="1" applyFill="1"/>
    <xf numFmtId="0" fontId="11" fillId="0" borderId="0" xfId="0" applyFont="1" applyFill="1" applyBorder="1" applyAlignment="1"/>
    <xf numFmtId="0" fontId="11" fillId="0" borderId="0" xfId="0" applyFont="1" applyFill="1" applyAlignment="1"/>
    <xf numFmtId="166" fontId="4" fillId="0" borderId="0" xfId="0" applyNumberFormat="1" applyFont="1" applyFill="1" applyBorder="1" applyAlignment="1"/>
    <xf numFmtId="166" fontId="4" fillId="0" borderId="0" xfId="0" applyNumberFormat="1" applyFont="1" applyFill="1"/>
    <xf numFmtId="166" fontId="4" fillId="0" borderId="0" xfId="0" applyNumberFormat="1" applyFont="1" applyFill="1" applyAlignment="1">
      <alignment horizontal="center"/>
    </xf>
    <xf numFmtId="166" fontId="4" fillId="0" borderId="0" xfId="0" applyNumberFormat="1" applyFont="1" applyFill="1" applyBorder="1" applyAlignment="1">
      <alignment horizontal="center"/>
    </xf>
    <xf numFmtId="166" fontId="7" fillId="0" borderId="0" xfId="0" applyNumberFormat="1" applyFont="1" applyFill="1"/>
    <xf numFmtId="166" fontId="2" fillId="0" borderId="0" xfId="0" applyNumberFormat="1" applyFont="1" applyFill="1" applyAlignment="1">
      <alignment horizontal="center"/>
    </xf>
    <xf numFmtId="166" fontId="3" fillId="0" borderId="0" xfId="0" applyNumberFormat="1" applyFont="1" applyFill="1" applyBorder="1"/>
    <xf numFmtId="166" fontId="4" fillId="0" borderId="0" xfId="0" applyNumberFormat="1" applyFont="1" applyFill="1" applyBorder="1"/>
    <xf numFmtId="166" fontId="4" fillId="0" borderId="3" xfId="0" applyNumberFormat="1" applyFont="1" applyFill="1" applyBorder="1"/>
    <xf numFmtId="166" fontId="3" fillId="0" borderId="0" xfId="0" applyNumberFormat="1" applyFont="1" applyFill="1" applyAlignment="1">
      <alignment vertical="top" wrapText="1"/>
    </xf>
    <xf numFmtId="166" fontId="4" fillId="0" borderId="8" xfId="0" applyNumberFormat="1" applyFont="1" applyFill="1" applyBorder="1" applyAlignment="1">
      <alignment horizontal="right"/>
    </xf>
    <xf numFmtId="166" fontId="4" fillId="0" borderId="1" xfId="0" applyNumberFormat="1" applyFont="1" applyFill="1" applyBorder="1" applyAlignment="1">
      <alignment horizontal="right"/>
    </xf>
    <xf numFmtId="166" fontId="3" fillId="0" borderId="0" xfId="0" applyNumberFormat="1" applyFont="1" applyFill="1" applyAlignment="1">
      <alignment horizontal="right"/>
    </xf>
    <xf numFmtId="166" fontId="3" fillId="0" borderId="0" xfId="0" applyNumberFormat="1" applyFont="1" applyFill="1" applyAlignment="1">
      <alignment wrapText="1"/>
    </xf>
    <xf numFmtId="164" fontId="3" fillId="0" borderId="0" xfId="1" applyNumberFormat="1" applyFont="1" applyFill="1" applyAlignment="1">
      <alignment vertical="top"/>
    </xf>
    <xf numFmtId="166" fontId="3" fillId="0" borderId="0" xfId="0" applyNumberFormat="1" applyFont="1" applyFill="1" applyBorder="1" applyAlignment="1">
      <alignment wrapText="1"/>
    </xf>
    <xf numFmtId="0" fontId="0" fillId="0" borderId="0" xfId="0" applyAlignment="1">
      <alignment wrapText="1"/>
    </xf>
    <xf numFmtId="0" fontId="12" fillId="0" borderId="0" xfId="0" applyFont="1" applyFill="1"/>
    <xf numFmtId="0" fontId="3" fillId="0" borderId="0" xfId="0" applyFont="1" applyFill="1" applyAlignment="1">
      <alignment horizontal="justify"/>
    </xf>
    <xf numFmtId="164" fontId="4" fillId="0" borderId="2" xfId="1" applyNumberFormat="1" applyFont="1" applyFill="1" applyBorder="1" applyAlignment="1">
      <alignment horizontal="justify"/>
    </xf>
    <xf numFmtId="0" fontId="4" fillId="0" borderId="0" xfId="0" quotePrefix="1" applyFont="1" applyFill="1" applyAlignment="1">
      <alignment horizontal="center"/>
    </xf>
    <xf numFmtId="0" fontId="4" fillId="0" borderId="0" xfId="0" applyNumberFormat="1" applyFont="1" applyFill="1" applyAlignment="1">
      <alignment horizontal="center" vertical="center"/>
    </xf>
    <xf numFmtId="164" fontId="4" fillId="0" borderId="1" xfId="1" applyNumberFormat="1" applyFont="1" applyFill="1" applyBorder="1" applyAlignment="1">
      <alignment vertical="center"/>
    </xf>
    <xf numFmtId="0" fontId="3"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right"/>
    </xf>
    <xf numFmtId="0" fontId="3" fillId="0" borderId="0" xfId="0" applyFont="1" applyFill="1" applyBorder="1" applyAlignment="1">
      <alignment horizontal="right"/>
    </xf>
    <xf numFmtId="166" fontId="4" fillId="0" borderId="0" xfId="0" applyNumberFormat="1" applyFont="1" applyFill="1" applyBorder="1" applyAlignment="1">
      <alignment wrapText="1"/>
    </xf>
    <xf numFmtId="166" fontId="4" fillId="0" borderId="0" xfId="0" applyNumberFormat="1" applyFont="1" applyFill="1" applyBorder="1" applyAlignment="1">
      <alignment vertical="top" wrapText="1"/>
    </xf>
    <xf numFmtId="166" fontId="4" fillId="0" borderId="4" xfId="0" applyNumberFormat="1" applyFont="1" applyFill="1" applyBorder="1" applyAlignment="1">
      <alignment horizontal="center"/>
    </xf>
    <xf numFmtId="14" fontId="4" fillId="0" borderId="0" xfId="0" applyNumberFormat="1" applyFont="1" applyFill="1" applyAlignment="1">
      <alignment horizontal="center"/>
    </xf>
    <xf numFmtId="0" fontId="4" fillId="0" borderId="0" xfId="0" applyFont="1" applyFill="1" applyAlignment="1">
      <alignment horizontal="center" vertical="top"/>
    </xf>
    <xf numFmtId="0" fontId="0" fillId="0" borderId="0" xfId="0" applyAlignment="1"/>
    <xf numFmtId="164" fontId="14" fillId="0" borderId="0" xfId="0" applyNumberFormat="1" applyFont="1" applyFill="1" applyAlignment="1">
      <alignment vertical="top"/>
    </xf>
    <xf numFmtId="164" fontId="3" fillId="0" borderId="0" xfId="0" applyNumberFormat="1" applyFont="1" applyFill="1" applyBorder="1"/>
    <xf numFmtId="166" fontId="14" fillId="0" borderId="0" xfId="0" applyNumberFormat="1" applyFont="1" applyFill="1"/>
    <xf numFmtId="0" fontId="0" fillId="0" borderId="0" xfId="0" applyFill="1" applyAlignment="1">
      <alignment wrapText="1"/>
    </xf>
    <xf numFmtId="0" fontId="5" fillId="0" borderId="0" xfId="0" applyFont="1" applyFill="1" applyBorder="1"/>
    <xf numFmtId="0" fontId="3" fillId="0" borderId="0" xfId="0" applyFont="1" applyFill="1" applyBorder="1" applyAlignment="1">
      <alignment horizontal="justify"/>
    </xf>
    <xf numFmtId="0" fontId="3" fillId="0" borderId="0" xfId="0" applyFont="1" applyFill="1" applyBorder="1" applyAlignment="1">
      <alignment horizontal="justify" vertical="top"/>
    </xf>
    <xf numFmtId="0" fontId="4" fillId="0" borderId="0" xfId="0" quotePrefix="1" applyFont="1" applyFill="1" applyBorder="1" applyAlignment="1">
      <alignment horizontal="center"/>
    </xf>
    <xf numFmtId="0" fontId="3" fillId="0" borderId="0" xfId="0" applyFont="1" applyFill="1" applyBorder="1" applyAlignment="1">
      <alignment horizontal="justify" vertical="center"/>
    </xf>
    <xf numFmtId="0" fontId="0" fillId="0" borderId="0" xfId="0" applyFill="1" applyAlignment="1"/>
    <xf numFmtId="164" fontId="3" fillId="0" borderId="0" xfId="1" applyNumberFormat="1" applyFont="1" applyFill="1" applyAlignment="1">
      <alignment vertical="center"/>
    </xf>
    <xf numFmtId="0" fontId="3" fillId="0" borderId="0" xfId="0" applyFont="1" applyFill="1" applyAlignment="1">
      <alignment horizontal="center" vertical="top"/>
    </xf>
    <xf numFmtId="0" fontId="3" fillId="2" borderId="0" xfId="0" applyFont="1" applyFill="1" applyAlignment="1">
      <alignment horizontal="justify" vertical="top"/>
    </xf>
    <xf numFmtId="0" fontId="0" fillId="0" borderId="0" xfId="0" applyAlignment="1">
      <alignment vertical="top" wrapText="1"/>
    </xf>
    <xf numFmtId="164" fontId="15" fillId="0" borderId="0" xfId="2" applyNumberFormat="1" applyFont="1" applyFill="1" applyBorder="1" applyAlignment="1">
      <alignment vertical="center"/>
    </xf>
    <xf numFmtId="164" fontId="15" fillId="0" borderId="0" xfId="0" applyNumberFormat="1" applyFont="1" applyFill="1" applyBorder="1" applyAlignment="1">
      <alignment vertical="center"/>
    </xf>
    <xf numFmtId="0" fontId="16" fillId="0" borderId="0" xfId="0" applyFont="1" applyFill="1" applyAlignment="1">
      <alignment vertical="center"/>
    </xf>
    <xf numFmtId="39" fontId="4" fillId="0" borderId="2" xfId="0" applyNumberFormat="1" applyFont="1" applyFill="1" applyBorder="1" applyAlignment="1">
      <alignment horizontal="center" vertical="center"/>
    </xf>
    <xf numFmtId="39" fontId="3" fillId="0" borderId="0" xfId="0" applyNumberFormat="1" applyFont="1" applyFill="1" applyBorder="1" applyAlignment="1">
      <alignment horizontal="center" vertical="center"/>
    </xf>
    <xf numFmtId="39" fontId="3" fillId="0" borderId="0" xfId="0" applyNumberFormat="1" applyFont="1" applyFill="1" applyAlignment="1">
      <alignment horizontal="center" vertical="center"/>
    </xf>
    <xf numFmtId="164" fontId="4" fillId="0" borderId="0" xfId="1" applyNumberFormat="1" applyFont="1" applyFill="1" applyAlignment="1">
      <alignment horizontal="justify"/>
    </xf>
    <xf numFmtId="164" fontId="4" fillId="0" borderId="0" xfId="1" applyNumberFormat="1" applyFont="1" applyFill="1" applyAlignment="1">
      <alignment horizontal="justify" vertical="top"/>
    </xf>
    <xf numFmtId="164" fontId="3" fillId="0" borderId="0" xfId="1" applyNumberFormat="1" applyFont="1" applyFill="1" applyAlignment="1">
      <alignment horizontal="justify" vertical="top"/>
    </xf>
    <xf numFmtId="164" fontId="3" fillId="0" borderId="0" xfId="1" applyNumberFormat="1" applyFont="1" applyFill="1" applyAlignment="1">
      <alignment horizontal="justify"/>
    </xf>
    <xf numFmtId="0" fontId="3" fillId="0" borderId="0" xfId="0" applyFont="1" applyFill="1" applyAlignment="1">
      <alignment horizontal="center"/>
    </xf>
    <xf numFmtId="164" fontId="4" fillId="0" borderId="0" xfId="1" applyNumberFormat="1" applyFont="1" applyFill="1" applyAlignment="1">
      <alignment vertical="top"/>
    </xf>
    <xf numFmtId="0" fontId="7" fillId="0" borderId="0" xfId="0" applyFont="1" applyFill="1"/>
    <xf numFmtId="0" fontId="12" fillId="0" borderId="0" xfId="0" applyFont="1" applyFill="1" applyAlignment="1">
      <alignment horizontal="center"/>
    </xf>
    <xf numFmtId="39" fontId="4" fillId="0" borderId="0" xfId="0" applyNumberFormat="1" applyFont="1" applyFill="1" applyBorder="1" applyAlignment="1">
      <alignment horizontal="center" vertical="center"/>
    </xf>
    <xf numFmtId="164" fontId="4" fillId="0" borderId="2" xfId="1" applyNumberFormat="1" applyFont="1" applyFill="1" applyBorder="1" applyAlignment="1">
      <alignment horizontal="right"/>
    </xf>
    <xf numFmtId="0" fontId="4" fillId="0" borderId="2" xfId="0" applyFont="1" applyFill="1" applyBorder="1" applyAlignment="1"/>
    <xf numFmtId="0" fontId="3" fillId="0" borderId="2" xfId="0" applyFont="1" applyFill="1" applyBorder="1"/>
    <xf numFmtId="0" fontId="3" fillId="0" borderId="2" xfId="0" applyFont="1" applyFill="1" applyBorder="1" applyAlignment="1"/>
    <xf numFmtId="0" fontId="3" fillId="0" borderId="4" xfId="0" applyFont="1" applyFill="1" applyBorder="1" applyAlignment="1"/>
    <xf numFmtId="0" fontId="4" fillId="0" borderId="4" xfId="0" applyFont="1" applyFill="1" applyBorder="1" applyAlignment="1"/>
    <xf numFmtId="0" fontId="3" fillId="0" borderId="1" xfId="0" applyFont="1" applyFill="1" applyBorder="1" applyAlignment="1"/>
    <xf numFmtId="0" fontId="4" fillId="0" borderId="1" xfId="0" applyFont="1" applyFill="1" applyBorder="1" applyAlignment="1"/>
    <xf numFmtId="0" fontId="3" fillId="0" borderId="2" xfId="0" applyFont="1" applyFill="1" applyBorder="1" applyAlignment="1">
      <alignment wrapText="1"/>
    </xf>
    <xf numFmtId="164" fontId="3" fillId="0" borderId="0" xfId="1" applyNumberFormat="1" applyFont="1" applyFill="1" applyBorder="1" applyAlignment="1"/>
    <xf numFmtId="164" fontId="3" fillId="0" borderId="4" xfId="1" applyNumberFormat="1" applyFont="1" applyFill="1" applyBorder="1" applyAlignment="1"/>
    <xf numFmtId="164" fontId="3" fillId="0" borderId="1" xfId="1" applyNumberFormat="1" applyFont="1" applyFill="1" applyBorder="1" applyAlignment="1"/>
    <xf numFmtId="164" fontId="3" fillId="0" borderId="0" xfId="0" applyNumberFormat="1" applyFont="1" applyFill="1" applyBorder="1" applyAlignment="1"/>
    <xf numFmtId="164" fontId="4" fillId="0" borderId="3" xfId="1" applyNumberFormat="1" applyFont="1" applyFill="1" applyBorder="1" applyAlignment="1">
      <alignment horizontal="right"/>
    </xf>
    <xf numFmtId="2" fontId="4" fillId="0" borderId="2" xfId="0" applyNumberFormat="1" applyFont="1" applyFill="1" applyBorder="1" applyAlignment="1">
      <alignment horizontal="center" vertical="center"/>
    </xf>
    <xf numFmtId="0" fontId="4" fillId="0" borderId="0" xfId="0" applyFont="1" applyFill="1" applyAlignment="1">
      <alignment vertical="center"/>
    </xf>
    <xf numFmtId="164" fontId="3" fillId="0" borderId="1" xfId="0" applyNumberFormat="1" applyFont="1" applyFill="1" applyBorder="1" applyAlignment="1"/>
    <xf numFmtId="0" fontId="17" fillId="0" borderId="0" xfId="0" applyFont="1" applyFill="1" applyAlignment="1">
      <alignment vertical="top" wrapText="1"/>
    </xf>
    <xf numFmtId="0" fontId="18" fillId="0" borderId="0" xfId="0" applyFont="1" applyAlignment="1">
      <alignment vertical="top" wrapText="1"/>
    </xf>
    <xf numFmtId="0" fontId="4" fillId="0" borderId="0" xfId="0" applyFont="1" applyFill="1" applyBorder="1" applyAlignment="1">
      <alignment vertical="center"/>
    </xf>
    <xf numFmtId="0" fontId="3" fillId="3" borderId="0" xfId="0" applyFont="1" applyFill="1" applyAlignment="1">
      <alignment vertical="center" wrapText="1"/>
    </xf>
    <xf numFmtId="0" fontId="0" fillId="3" borderId="0" xfId="0" applyFill="1" applyAlignment="1">
      <alignment vertical="center" wrapText="1"/>
    </xf>
    <xf numFmtId="0" fontId="3" fillId="3" borderId="0" xfId="0" applyFont="1" applyFill="1" applyAlignment="1">
      <alignment horizontal="justify" vertical="top"/>
    </xf>
    <xf numFmtId="39" fontId="4" fillId="3" borderId="0" xfId="0" applyNumberFormat="1" applyFont="1" applyFill="1" applyBorder="1" applyAlignment="1">
      <alignment horizontal="center" vertical="center"/>
    </xf>
    <xf numFmtId="164" fontId="4" fillId="3" borderId="0" xfId="1" applyNumberFormat="1" applyFont="1" applyFill="1" applyBorder="1" applyAlignment="1">
      <alignment vertical="top" wrapText="1"/>
    </xf>
    <xf numFmtId="164" fontId="4" fillId="3" borderId="1" xfId="1" applyNumberFormat="1" applyFont="1" applyFill="1" applyBorder="1" applyAlignment="1">
      <alignment vertical="center"/>
    </xf>
    <xf numFmtId="0" fontId="3" fillId="3" borderId="0" xfId="0" applyFont="1" applyFill="1"/>
    <xf numFmtId="0" fontId="3" fillId="3" borderId="0" xfId="0" applyFont="1" applyFill="1" applyAlignment="1">
      <alignment horizontal="justify" vertical="top" wrapText="1"/>
    </xf>
    <xf numFmtId="0" fontId="4" fillId="3" borderId="0" xfId="0" applyFont="1" applyFill="1"/>
    <xf numFmtId="0" fontId="4" fillId="0" borderId="0" xfId="0" applyFont="1" applyFill="1" applyBorder="1" applyAlignment="1"/>
    <xf numFmtId="0" fontId="4" fillId="3" borderId="0" xfId="0" applyFont="1" applyFill="1" applyAlignment="1">
      <alignment horizontal="center"/>
    </xf>
    <xf numFmtId="0" fontId="4" fillId="4" borderId="0" xfId="0" applyFont="1" applyFill="1"/>
    <xf numFmtId="0" fontId="3" fillId="4" borderId="0" xfId="0" applyFont="1" applyFill="1" applyAlignment="1">
      <alignment horizontal="justify" vertical="top" wrapText="1"/>
    </xf>
    <xf numFmtId="166" fontId="19" fillId="0" borderId="0" xfId="0" applyNumberFormat="1" applyFont="1" applyFill="1" applyBorder="1"/>
    <xf numFmtId="166" fontId="19" fillId="0" borderId="0" xfId="0" applyNumberFormat="1" applyFont="1" applyFill="1"/>
    <xf numFmtId="0" fontId="19" fillId="0" borderId="0" xfId="0" applyFont="1" applyFill="1"/>
    <xf numFmtId="0" fontId="20" fillId="0" borderId="0" xfId="0" applyFont="1" applyFill="1"/>
    <xf numFmtId="0" fontId="19" fillId="0" borderId="0" xfId="0" applyFont="1" applyFill="1" applyAlignment="1">
      <alignment wrapText="1"/>
    </xf>
    <xf numFmtId="0" fontId="19" fillId="0" borderId="0" xfId="0" applyFont="1" applyFill="1" applyAlignment="1">
      <alignment vertical="top"/>
    </xf>
    <xf numFmtId="164" fontId="19" fillId="0" borderId="0" xfId="0" applyNumberFormat="1" applyFont="1" applyFill="1"/>
    <xf numFmtId="0" fontId="20" fillId="0" borderId="0" xfId="0" applyFont="1" applyFill="1" applyAlignment="1">
      <alignment horizontal="justify" vertical="top" wrapText="1"/>
    </xf>
    <xf numFmtId="0" fontId="19" fillId="0" borderId="0" xfId="0" applyFont="1" applyFill="1" applyAlignment="1">
      <alignment horizontal="justify" vertical="top" wrapText="1"/>
    </xf>
    <xf numFmtId="0" fontId="3" fillId="4" borderId="0" xfId="0" applyFont="1" applyFill="1" applyAlignment="1">
      <alignment horizontal="justify" vertical="top" wrapText="1"/>
    </xf>
    <xf numFmtId="164" fontId="4" fillId="4" borderId="0" xfId="1" applyNumberFormat="1" applyFont="1" applyFill="1"/>
    <xf numFmtId="164" fontId="21" fillId="0" borderId="0" xfId="1" applyNumberFormat="1" applyFont="1" applyFill="1" applyBorder="1" applyAlignment="1">
      <alignment vertical="center"/>
    </xf>
    <xf numFmtId="0" fontId="4" fillId="4" borderId="0" xfId="0" applyFont="1" applyFill="1" applyAlignment="1">
      <alignment horizontal="center"/>
    </xf>
    <xf numFmtId="164" fontId="4" fillId="4" borderId="1" xfId="1" applyNumberFormat="1" applyFont="1" applyFill="1" applyBorder="1" applyAlignment="1">
      <alignment vertical="center"/>
    </xf>
    <xf numFmtId="0" fontId="4" fillId="4" borderId="0" xfId="0" applyFont="1" applyFill="1" applyAlignment="1">
      <alignment horizontal="center" vertical="top" wrapText="1"/>
    </xf>
    <xf numFmtId="14" fontId="4" fillId="4" borderId="0" xfId="0" applyNumberFormat="1" applyFont="1" applyFill="1" applyAlignment="1">
      <alignment horizontal="center"/>
    </xf>
    <xf numFmtId="0" fontId="22" fillId="0" borderId="0" xfId="0" applyFont="1" applyFill="1" applyAlignment="1">
      <alignment vertical="center"/>
    </xf>
    <xf numFmtId="43" fontId="4" fillId="0" borderId="2" xfId="1" applyFont="1" applyFill="1" applyBorder="1" applyAlignment="1">
      <alignment horizontal="center" vertical="center"/>
    </xf>
    <xf numFmtId="164" fontId="4" fillId="4" borderId="0" xfId="1" applyNumberFormat="1" applyFont="1" applyFill="1" applyBorder="1" applyAlignment="1">
      <alignment horizontal="right"/>
    </xf>
    <xf numFmtId="166" fontId="22" fillId="0" borderId="0" xfId="0" applyNumberFormat="1" applyFont="1" applyFill="1" applyBorder="1"/>
    <xf numFmtId="166" fontId="22" fillId="0" borderId="0" xfId="0" applyNumberFormat="1" applyFont="1" applyFill="1"/>
    <xf numFmtId="164" fontId="20" fillId="0" borderId="0" xfId="0" applyNumberFormat="1" applyFont="1" applyFill="1" applyBorder="1" applyAlignment="1">
      <alignment vertical="center"/>
    </xf>
    <xf numFmtId="164" fontId="21" fillId="4" borderId="0" xfId="1" applyNumberFormat="1" applyFont="1" applyFill="1" applyBorder="1"/>
    <xf numFmtId="164" fontId="21" fillId="0" borderId="0" xfId="1" applyNumberFormat="1" applyFont="1" applyFill="1" applyBorder="1"/>
    <xf numFmtId="164" fontId="22" fillId="0" borderId="0" xfId="1" applyNumberFormat="1" applyFont="1" applyFill="1" applyBorder="1"/>
    <xf numFmtId="164" fontId="22" fillId="0" borderId="0" xfId="1" applyNumberFormat="1" applyFont="1" applyFill="1"/>
    <xf numFmtId="164" fontId="21" fillId="0" borderId="0" xfId="1" applyNumberFormat="1" applyFont="1" applyFill="1"/>
    <xf numFmtId="10" fontId="3" fillId="0" borderId="0" xfId="2" applyNumberFormat="1" applyFont="1" applyFill="1" applyBorder="1" applyAlignment="1">
      <alignment vertical="center"/>
    </xf>
    <xf numFmtId="0" fontId="0" fillId="0" borderId="0" xfId="0" applyFill="1" applyAlignment="1">
      <alignment horizontal="justify" wrapText="1"/>
    </xf>
    <xf numFmtId="164" fontId="4" fillId="0" borderId="0" xfId="1" applyNumberFormat="1" applyFont="1" applyFill="1" applyAlignment="1">
      <alignment horizontal="center"/>
    </xf>
    <xf numFmtId="0" fontId="3" fillId="5" borderId="0" xfId="0" applyFont="1" applyFill="1"/>
    <xf numFmtId="9" fontId="3" fillId="2" borderId="0" xfId="2" applyFont="1" applyFill="1" applyAlignment="1">
      <alignment horizontal="justify" vertical="top"/>
    </xf>
    <xf numFmtId="0" fontId="19" fillId="4" borderId="0" xfId="0" applyFont="1" applyFill="1"/>
    <xf numFmtId="164" fontId="4" fillId="0" borderId="0" xfId="1" applyNumberFormat="1" applyFont="1" applyFill="1" applyAlignment="1">
      <alignment horizontal="center"/>
    </xf>
    <xf numFmtId="164" fontId="4" fillId="0" borderId="0" xfId="1" applyNumberFormat="1" applyFont="1" applyFill="1" applyAlignment="1">
      <alignment horizontal="center"/>
    </xf>
    <xf numFmtId="0" fontId="4" fillId="0" borderId="0" xfId="0" applyFont="1" applyFill="1" applyAlignment="1"/>
    <xf numFmtId="0" fontId="4" fillId="0" borderId="0" xfId="0" applyFont="1" applyFill="1" applyAlignment="1">
      <alignment horizontal="center"/>
    </xf>
    <xf numFmtId="0" fontId="3" fillId="0" borderId="0" xfId="0" applyFont="1" applyFill="1" applyAlignment="1">
      <alignment horizontal="justify" vertical="top" wrapText="1"/>
    </xf>
    <xf numFmtId="0" fontId="3" fillId="0" borderId="0" xfId="0" applyFont="1" applyFill="1" applyAlignment="1">
      <alignment horizontal="justify" vertical="top"/>
    </xf>
    <xf numFmtId="0" fontId="4" fillId="0" borderId="0" xfId="0" applyFont="1" applyFill="1" applyAlignment="1"/>
    <xf numFmtId="9" fontId="3" fillId="5" borderId="0" xfId="2" applyFont="1" applyFill="1" applyAlignment="1">
      <alignment horizontal="justify" vertical="top"/>
    </xf>
    <xf numFmtId="164" fontId="3" fillId="0" borderId="0" xfId="1" applyNumberFormat="1" applyFont="1" applyFill="1" applyBorder="1" applyAlignment="1">
      <alignment horizontal="right" vertical="top"/>
    </xf>
    <xf numFmtId="0" fontId="3" fillId="0" borderId="0" xfId="0" applyFont="1" applyFill="1" applyBorder="1" applyAlignment="1">
      <alignment horizontal="right" vertical="top"/>
    </xf>
    <xf numFmtId="166" fontId="3" fillId="0" borderId="4" xfId="0" applyNumberFormat="1" applyFont="1" applyFill="1" applyBorder="1"/>
    <xf numFmtId="166" fontId="4" fillId="0" borderId="4" xfId="0" applyNumberFormat="1" applyFont="1" applyFill="1" applyBorder="1"/>
    <xf numFmtId="166" fontId="4" fillId="0" borderId="4" xfId="0" applyNumberFormat="1" applyFont="1" applyFill="1" applyBorder="1" applyAlignment="1"/>
    <xf numFmtId="166" fontId="4" fillId="0" borderId="7" xfId="0" applyNumberFormat="1" applyFont="1" applyFill="1" applyBorder="1"/>
    <xf numFmtId="0" fontId="3" fillId="0" borderId="0" xfId="0" applyFont="1" applyFill="1" applyAlignment="1">
      <alignment vertical="top"/>
    </xf>
    <xf numFmtId="0" fontId="3" fillId="0" borderId="0" xfId="0" applyFont="1" applyFill="1" applyAlignment="1">
      <alignment horizontal="justify" vertical="top" wrapText="1"/>
    </xf>
    <xf numFmtId="0" fontId="4" fillId="0" borderId="0" xfId="0" applyFont="1" applyFill="1" applyAlignment="1">
      <alignment horizontal="center"/>
    </xf>
    <xf numFmtId="0" fontId="3" fillId="0" borderId="0" xfId="0" applyFont="1" applyFill="1" applyAlignment="1">
      <alignment horizontal="justify" vertical="top"/>
    </xf>
    <xf numFmtId="0" fontId="3" fillId="0" borderId="0" xfId="0" applyFont="1" applyFill="1" applyAlignment="1">
      <alignment wrapText="1"/>
    </xf>
    <xf numFmtId="0" fontId="3" fillId="4" borderId="0" xfId="0" applyFont="1" applyFill="1" applyAlignment="1">
      <alignment horizontal="justify" vertical="top" wrapText="1"/>
    </xf>
    <xf numFmtId="0" fontId="4" fillId="0" borderId="0" xfId="0" applyFont="1" applyFill="1" applyAlignment="1">
      <alignment horizontal="center" wrapText="1"/>
    </xf>
    <xf numFmtId="0" fontId="3" fillId="4" borderId="0" xfId="0" applyFont="1" applyFill="1" applyAlignment="1">
      <alignment horizontal="justify" vertical="top"/>
    </xf>
    <xf numFmtId="0" fontId="0" fillId="0" borderId="0" xfId="0" applyFill="1" applyAlignment="1">
      <alignment horizontal="justify" vertical="top"/>
    </xf>
    <xf numFmtId="164" fontId="3" fillId="0" borderId="0" xfId="1" applyNumberFormat="1" applyFont="1" applyFill="1" applyAlignment="1">
      <alignment horizontal="right" vertical="top"/>
    </xf>
    <xf numFmtId="164" fontId="3" fillId="0" borderId="0" xfId="1" applyNumberFormat="1" applyFont="1" applyFill="1" applyBorder="1" applyAlignment="1">
      <alignment horizontal="justify" vertical="top"/>
    </xf>
    <xf numFmtId="0" fontId="3" fillId="0" borderId="0" xfId="0" applyFont="1" applyFill="1" applyAlignment="1">
      <alignment horizontal="left" vertical="top" wrapText="1"/>
    </xf>
    <xf numFmtId="0" fontId="17" fillId="0" borderId="0" xfId="0" applyFont="1" applyFill="1" applyAlignment="1">
      <alignment horizontal="center" vertical="top"/>
    </xf>
    <xf numFmtId="164" fontId="3" fillId="0" borderId="9" xfId="1" applyNumberFormat="1" applyFont="1" applyFill="1" applyBorder="1" applyAlignment="1">
      <alignment horizontal="justify" vertical="top"/>
    </xf>
    <xf numFmtId="0" fontId="3" fillId="0" borderId="8" xfId="0" applyFont="1" applyFill="1" applyBorder="1" applyAlignment="1">
      <alignment horizontal="justify" vertical="top"/>
    </xf>
    <xf numFmtId="164" fontId="3" fillId="0" borderId="9" xfId="1" applyNumberFormat="1" applyFont="1" applyFill="1" applyBorder="1" applyAlignment="1">
      <alignment horizontal="right" vertical="top"/>
    </xf>
    <xf numFmtId="0" fontId="3" fillId="0" borderId="0" xfId="0" applyFont="1" applyFill="1" applyAlignment="1">
      <alignment horizontal="justify" vertical="top" wrapText="1"/>
    </xf>
    <xf numFmtId="164" fontId="3" fillId="0" borderId="10" xfId="1" applyNumberFormat="1" applyFont="1" applyFill="1" applyBorder="1" applyAlignment="1">
      <alignment horizontal="right" vertical="top"/>
    </xf>
    <xf numFmtId="164" fontId="3" fillId="0" borderId="10" xfId="1" applyNumberFormat="1" applyFont="1" applyFill="1" applyBorder="1" applyAlignment="1">
      <alignment horizontal="right"/>
    </xf>
    <xf numFmtId="0" fontId="4" fillId="0" borderId="9" xfId="0" applyFont="1" applyFill="1" applyBorder="1" applyAlignment="1">
      <alignment horizontal="center" vertical="top"/>
    </xf>
    <xf numFmtId="0" fontId="3" fillId="0" borderId="14" xfId="0" applyFont="1" applyFill="1" applyBorder="1" applyAlignment="1">
      <alignment horizontal="justify" vertical="top"/>
    </xf>
    <xf numFmtId="0" fontId="3" fillId="0" borderId="13" xfId="0" applyFont="1" applyFill="1" applyBorder="1" applyAlignment="1">
      <alignment horizontal="justify" vertical="top"/>
    </xf>
    <xf numFmtId="164" fontId="3" fillId="0" borderId="0" xfId="0" applyNumberFormat="1" applyFont="1" applyFill="1" applyBorder="1" applyAlignment="1">
      <alignment horizontal="justify" vertical="top"/>
    </xf>
    <xf numFmtId="0" fontId="3" fillId="0" borderId="0" xfId="0" applyFont="1" applyFill="1" applyBorder="1" applyAlignment="1">
      <alignment vertical="top" wrapText="1"/>
    </xf>
    <xf numFmtId="0" fontId="0" fillId="0" borderId="0" xfId="0" applyFill="1" applyBorder="1" applyAlignment="1">
      <alignment vertical="top" wrapText="1"/>
    </xf>
    <xf numFmtId="0" fontId="4" fillId="0" borderId="0" xfId="0" applyFont="1" applyFill="1" applyAlignment="1">
      <alignment horizontal="center"/>
    </xf>
    <xf numFmtId="0" fontId="3"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0" fontId="3" fillId="0" borderId="0" xfId="0" applyFont="1" applyFill="1" applyAlignment="1">
      <alignment wrapText="1"/>
    </xf>
    <xf numFmtId="0" fontId="0" fillId="0" borderId="0" xfId="0" applyAlignment="1">
      <alignment wrapText="1"/>
    </xf>
    <xf numFmtId="0" fontId="3" fillId="0" borderId="0" xfId="0" applyFont="1" applyFill="1" applyAlignment="1">
      <alignment horizontal="justify" vertical="justify" wrapText="1"/>
    </xf>
    <xf numFmtId="0" fontId="0" fillId="0" borderId="0" xfId="0" applyAlignment="1">
      <alignment horizontal="justify" vertical="justify" wrapText="1"/>
    </xf>
    <xf numFmtId="0" fontId="4" fillId="0" borderId="0" xfId="0" applyFont="1" applyFill="1" applyAlignment="1">
      <alignment horizontal="center"/>
    </xf>
    <xf numFmtId="0" fontId="3" fillId="0" borderId="0" xfId="0" applyFont="1" applyFill="1" applyBorder="1" applyAlignment="1">
      <alignment horizontal="center"/>
    </xf>
    <xf numFmtId="0" fontId="3" fillId="0" borderId="0" xfId="0" applyNumberFormat="1" applyFont="1" applyFill="1" applyAlignment="1">
      <alignment horizontal="justify" vertical="top" wrapText="1"/>
    </xf>
    <xf numFmtId="0" fontId="3" fillId="0" borderId="0" xfId="0" applyFont="1" applyFill="1" applyAlignment="1">
      <alignment horizontal="justify" vertical="top" wrapText="1"/>
    </xf>
    <xf numFmtId="0" fontId="4" fillId="0" borderId="0" xfId="0" applyFont="1" applyFill="1" applyAlignment="1">
      <alignment horizontal="justify" vertical="top" wrapText="1"/>
    </xf>
    <xf numFmtId="0" fontId="0" fillId="0" borderId="0" xfId="0" applyFill="1" applyAlignment="1">
      <alignment horizontal="justify" vertical="top" wrapText="1"/>
    </xf>
    <xf numFmtId="0" fontId="0" fillId="0" borderId="0" xfId="0" applyFill="1" applyAlignment="1">
      <alignment wrapText="1"/>
    </xf>
    <xf numFmtId="0" fontId="3" fillId="0" borderId="0" xfId="0" applyFont="1" applyFill="1" applyAlignment="1">
      <alignment vertical="top"/>
    </xf>
    <xf numFmtId="0" fontId="3" fillId="0" borderId="0" xfId="0" applyFont="1" applyFill="1" applyAlignment="1">
      <alignment horizontal="justify" wrapText="1"/>
    </xf>
    <xf numFmtId="0" fontId="3" fillId="0" borderId="0" xfId="0" applyFont="1" applyFill="1" applyAlignment="1">
      <alignment horizontal="justify" vertical="top"/>
    </xf>
    <xf numFmtId="0" fontId="4" fillId="0" borderId="0" xfId="0" applyFont="1" applyFill="1" applyAlignment="1"/>
    <xf numFmtId="0" fontId="0" fillId="0" borderId="0" xfId="0" applyAlignment="1">
      <alignment wrapText="1"/>
    </xf>
    <xf numFmtId="0" fontId="3" fillId="4" borderId="0" xfId="0" applyFont="1" applyFill="1" applyAlignment="1">
      <alignment horizontal="justify" vertical="top" wrapText="1"/>
    </xf>
    <xf numFmtId="0" fontId="3" fillId="0" borderId="0" xfId="0" applyFont="1" applyFill="1" applyAlignment="1"/>
    <xf numFmtId="0" fontId="4" fillId="0" borderId="0" xfId="0" applyFont="1" applyFill="1" applyBorder="1" applyAlignment="1">
      <alignment horizontal="center"/>
    </xf>
    <xf numFmtId="0" fontId="4" fillId="0" borderId="0" xfId="0" applyFont="1" applyFill="1" applyAlignment="1">
      <alignment horizontal="justify" vertical="top"/>
    </xf>
    <xf numFmtId="0" fontId="3" fillId="0" borderId="0" xfId="0" applyFont="1" applyFill="1" applyAlignment="1">
      <alignment horizontal="justify" vertical="top" wrapText="1"/>
    </xf>
    <xf numFmtId="0" fontId="3" fillId="0" borderId="0" xfId="0" applyFont="1" applyFill="1" applyAlignment="1">
      <alignment vertical="top" wrapText="1"/>
    </xf>
    <xf numFmtId="0" fontId="3" fillId="0" borderId="0" xfId="0" applyFont="1" applyFill="1" applyAlignment="1">
      <alignment horizontal="justify" vertical="top"/>
    </xf>
    <xf numFmtId="0" fontId="3" fillId="4" borderId="0" xfId="0" applyFont="1" applyFill="1" applyAlignment="1">
      <alignment horizontal="justify" vertical="top" wrapText="1"/>
    </xf>
    <xf numFmtId="0" fontId="3" fillId="0" borderId="0" xfId="0" applyFont="1" applyFill="1" applyAlignment="1">
      <alignment horizontal="justify" wrapText="1"/>
    </xf>
    <xf numFmtId="0" fontId="3" fillId="0" borderId="0" xfId="0" applyFont="1" applyFill="1" applyAlignment="1"/>
    <xf numFmtId="0" fontId="4" fillId="0" borderId="0" xfId="0" applyFont="1" applyFill="1" applyBorder="1" applyAlignment="1">
      <alignment horizontal="center"/>
    </xf>
    <xf numFmtId="0" fontId="23" fillId="0" borderId="0" xfId="0" applyFont="1" applyFill="1" applyBorder="1" applyAlignment="1">
      <alignment horizontal="center"/>
    </xf>
    <xf numFmtId="164" fontId="3" fillId="0" borderId="4" xfId="1" applyNumberFormat="1" applyFont="1" applyFill="1" applyBorder="1" applyAlignment="1">
      <alignment vertical="center"/>
    </xf>
    <xf numFmtId="164" fontId="3" fillId="0" borderId="4" xfId="1" applyNumberFormat="1" applyFont="1" applyFill="1" applyBorder="1"/>
    <xf numFmtId="164" fontId="3" fillId="0" borderId="0" xfId="1" applyNumberFormat="1" applyFont="1" applyFill="1" applyAlignment="1"/>
    <xf numFmtId="164" fontId="3" fillId="0" borderId="0" xfId="1" applyNumberFormat="1" applyFont="1" applyFill="1" applyBorder="1" applyAlignment="1">
      <alignment vertical="top"/>
    </xf>
    <xf numFmtId="164" fontId="3" fillId="0" borderId="4" xfId="1" applyNumberFormat="1" applyFont="1" applyFill="1" applyBorder="1" applyAlignment="1">
      <alignment vertical="top"/>
    </xf>
    <xf numFmtId="164" fontId="3" fillId="0" borderId="3" xfId="1" applyNumberFormat="1" applyFont="1" applyFill="1" applyBorder="1" applyAlignment="1">
      <alignment vertical="center"/>
    </xf>
    <xf numFmtId="164" fontId="3" fillId="0" borderId="0" xfId="1" applyNumberFormat="1" applyFont="1" applyFill="1" applyBorder="1" applyAlignment="1">
      <alignment horizontal="center" vertical="center"/>
    </xf>
    <xf numFmtId="43" fontId="3" fillId="0" borderId="2" xfId="1" applyFont="1" applyFill="1" applyBorder="1" applyAlignment="1">
      <alignment horizontal="right" vertical="top"/>
    </xf>
    <xf numFmtId="0" fontId="3" fillId="0" borderId="0" xfId="0" applyNumberFormat="1" applyFont="1" applyFill="1" applyAlignment="1">
      <alignment horizontal="justify" vertical="top"/>
    </xf>
    <xf numFmtId="0" fontId="3" fillId="0" borderId="0" xfId="0" applyFont="1" applyFill="1" applyAlignment="1">
      <alignment horizontal="justify" vertical="top" wrapText="1"/>
    </xf>
    <xf numFmtId="0" fontId="3" fillId="0" borderId="0" xfId="0" applyFont="1" applyFill="1" applyAlignment="1">
      <alignment horizontal="justify" vertical="top"/>
    </xf>
    <xf numFmtId="0" fontId="4" fillId="0" borderId="0" xfId="0" applyFont="1" applyFill="1" applyAlignment="1"/>
    <xf numFmtId="0" fontId="3" fillId="0" borderId="0" xfId="0" applyFont="1" applyFill="1" applyAlignment="1"/>
    <xf numFmtId="0" fontId="4" fillId="0" borderId="0" xfId="0" applyFont="1" applyFill="1" applyBorder="1" applyAlignment="1">
      <alignment horizontal="center"/>
    </xf>
    <xf numFmtId="0" fontId="22" fillId="0" borderId="0" xfId="0" applyFont="1" applyFill="1" applyAlignment="1">
      <alignment vertical="top"/>
    </xf>
    <xf numFmtId="0" fontId="22" fillId="0" borderId="0" xfId="0" applyFont="1" applyFill="1" applyAlignment="1">
      <alignment vertical="top" wrapText="1"/>
    </xf>
    <xf numFmtId="0" fontId="22" fillId="0" borderId="0" xfId="0" applyFont="1" applyFill="1" applyAlignment="1"/>
    <xf numFmtId="0" fontId="22" fillId="0" borderId="0" xfId="0" applyFont="1" applyFill="1"/>
    <xf numFmtId="164" fontId="22" fillId="0" borderId="0" xfId="0" applyNumberFormat="1" applyFont="1" applyFill="1" applyBorder="1"/>
    <xf numFmtId="0" fontId="22" fillId="0" borderId="0" xfId="0" applyFont="1" applyFill="1" applyBorder="1"/>
    <xf numFmtId="0" fontId="3" fillId="0" borderId="0" xfId="0" applyFont="1" applyFill="1" applyAlignment="1">
      <alignment horizontal="right" vertical="top"/>
    </xf>
    <xf numFmtId="0" fontId="0" fillId="0" borderId="0" xfId="0" applyAlignment="1">
      <alignment horizontal="justify" vertical="top" wrapText="1"/>
    </xf>
    <xf numFmtId="43" fontId="4" fillId="0" borderId="0" xfId="1" applyFont="1" applyFill="1" applyBorder="1" applyAlignment="1">
      <alignment horizontal="center"/>
    </xf>
    <xf numFmtId="0" fontId="2" fillId="4" borderId="0" xfId="0" applyFont="1" applyFill="1"/>
    <xf numFmtId="166" fontId="21" fillId="0" borderId="0" xfId="0" applyNumberFormat="1" applyFont="1" applyFill="1"/>
    <xf numFmtId="0" fontId="16" fillId="0" borderId="0" xfId="0" applyFont="1" applyFill="1" applyBorder="1" applyAlignment="1">
      <alignment vertical="center"/>
    </xf>
    <xf numFmtId="0" fontId="3" fillId="0" borderId="0" xfId="0" applyFont="1" applyFill="1" applyAlignment="1">
      <alignment horizontal="justify" vertical="top"/>
    </xf>
    <xf numFmtId="0" fontId="17" fillId="0" borderId="0" xfId="0" applyFont="1" applyFill="1" applyAlignment="1">
      <alignment horizontal="left" vertical="top" wrapText="1"/>
    </xf>
    <xf numFmtId="0" fontId="18" fillId="0" borderId="0" xfId="0" applyFont="1" applyFill="1" applyAlignment="1">
      <alignment vertical="top" wrapText="1"/>
    </xf>
    <xf numFmtId="43" fontId="0" fillId="0" borderId="0" xfId="0" applyNumberFormat="1" applyAlignment="1">
      <alignment wrapText="1"/>
    </xf>
    <xf numFmtId="0" fontId="3" fillId="0" borderId="0" xfId="0" applyFont="1" applyFill="1" applyAlignment="1">
      <alignment vertical="top"/>
    </xf>
    <xf numFmtId="0" fontId="3" fillId="0" borderId="0" xfId="0" applyFont="1" applyFill="1" applyAlignment="1">
      <alignment horizontal="justify" vertical="top" wrapText="1"/>
    </xf>
    <xf numFmtId="0" fontId="4" fillId="0" borderId="0" xfId="0" applyFont="1" applyFill="1" applyAlignment="1">
      <alignment horizontal="justify" vertical="top"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horizontal="justify" vertical="top"/>
    </xf>
    <xf numFmtId="0" fontId="3" fillId="4" borderId="0" xfId="0" applyFont="1" applyFill="1" applyAlignment="1">
      <alignment horizontal="justify" vertical="top" wrapText="1"/>
    </xf>
    <xf numFmtId="0" fontId="4" fillId="0" borderId="0" xfId="0" applyFont="1" applyFill="1" applyAlignment="1"/>
    <xf numFmtId="0" fontId="3" fillId="0" borderId="0" xfId="0" applyFont="1" applyFill="1" applyAlignment="1">
      <alignment horizontal="justify" vertical="justify" wrapText="1"/>
    </xf>
    <xf numFmtId="0" fontId="0" fillId="0" borderId="0" xfId="0" applyAlignment="1">
      <alignment wrapText="1"/>
    </xf>
    <xf numFmtId="0" fontId="3" fillId="0" borderId="0" xfId="0" applyFont="1" applyFill="1" applyAlignment="1">
      <alignment horizontal="justify" wrapText="1"/>
    </xf>
    <xf numFmtId="0" fontId="3" fillId="0" borderId="0" xfId="0" applyFont="1" applyFill="1" applyAlignment="1"/>
    <xf numFmtId="0" fontId="3" fillId="0" borderId="0" xfId="0" applyFont="1" applyFill="1" applyAlignment="1">
      <alignment vertical="top" wrapText="1"/>
    </xf>
    <xf numFmtId="0" fontId="3" fillId="0" borderId="0" xfId="0" applyFont="1" applyFill="1" applyAlignment="1">
      <alignment horizontal="justify" vertical="top" wrapText="1"/>
    </xf>
    <xf numFmtId="0" fontId="0" fillId="0" borderId="0" xfId="0" applyFill="1" applyAlignment="1">
      <alignment wrapText="1"/>
    </xf>
    <xf numFmtId="0" fontId="3" fillId="0" borderId="0" xfId="0" applyFont="1" applyFill="1" applyAlignment="1">
      <alignment vertical="top"/>
    </xf>
    <xf numFmtId="166" fontId="25" fillId="0" borderId="0" xfId="0" applyNumberFormat="1" applyFont="1" applyFill="1" applyAlignment="1">
      <alignment vertical="top"/>
    </xf>
    <xf numFmtId="164" fontId="3" fillId="0" borderId="0" xfId="1" applyNumberFormat="1" applyFont="1" applyAlignment="1">
      <alignment horizontal="left"/>
    </xf>
    <xf numFmtId="0" fontId="3" fillId="0" borderId="9" xfId="0" applyFont="1" applyFill="1" applyBorder="1"/>
    <xf numFmtId="166" fontId="28" fillId="0" borderId="0" xfId="0" applyNumberFormat="1" applyFont="1" applyFill="1"/>
    <xf numFmtId="164" fontId="29" fillId="0" borderId="0" xfId="1" applyNumberFormat="1" applyFont="1" applyFill="1"/>
    <xf numFmtId="164" fontId="29" fillId="4" borderId="0" xfId="1" applyNumberFormat="1" applyFont="1" applyFill="1" applyBorder="1" applyAlignment="1">
      <alignment vertical="center"/>
    </xf>
    <xf numFmtId="164" fontId="29" fillId="4" borderId="0" xfId="1" applyNumberFormat="1" applyFont="1" applyFill="1"/>
    <xf numFmtId="164" fontId="28" fillId="0" borderId="0" xfId="0" applyNumberFormat="1" applyFont="1" applyFill="1"/>
    <xf numFmtId="164" fontId="28" fillId="4" borderId="0" xfId="0" applyNumberFormat="1" applyFont="1" applyFill="1"/>
    <xf numFmtId="166" fontId="28" fillId="0" borderId="0" xfId="0" applyNumberFormat="1" applyFont="1" applyFill="1" applyBorder="1"/>
    <xf numFmtId="0" fontId="3" fillId="0" borderId="0" xfId="0" quotePrefix="1" applyFont="1" applyFill="1" applyAlignment="1">
      <alignment wrapText="1"/>
    </xf>
    <xf numFmtId="0" fontId="3" fillId="0" borderId="0" xfId="0" applyFont="1" applyFill="1" applyAlignment="1">
      <alignment horizontal="justify" vertical="top" wrapText="1"/>
    </xf>
    <xf numFmtId="0" fontId="3" fillId="0" borderId="0" xfId="0" applyFont="1" applyFill="1" applyAlignment="1">
      <alignment horizontal="justify" vertical="top"/>
    </xf>
    <xf numFmtId="0" fontId="4" fillId="5" borderId="0" xfId="0" applyFont="1" applyFill="1"/>
    <xf numFmtId="0" fontId="3" fillId="0" borderId="0" xfId="0" quotePrefix="1" applyFont="1" applyFill="1" applyAlignment="1">
      <alignment horizontal="left" vertical="top" wrapText="1"/>
    </xf>
    <xf numFmtId="0" fontId="3" fillId="5" borderId="0" xfId="0" quotePrefix="1" applyFont="1" applyFill="1" applyAlignment="1">
      <alignment vertical="top" wrapText="1"/>
    </xf>
    <xf numFmtId="0" fontId="3" fillId="0" borderId="0" xfId="0" applyFont="1" applyFill="1" applyAlignment="1"/>
    <xf numFmtId="0" fontId="4" fillId="0" borderId="0" xfId="0" applyFont="1" applyFill="1" applyBorder="1" applyAlignment="1">
      <alignment horizontal="justify" vertical="top"/>
    </xf>
    <xf numFmtId="0" fontId="4" fillId="0" borderId="0" xfId="0" applyFont="1" applyFill="1" applyAlignment="1">
      <alignment vertical="center" wrapText="1"/>
    </xf>
    <xf numFmtId="0" fontId="3" fillId="0" borderId="0" xfId="0" applyFont="1" applyFill="1" applyAlignment="1" applyProtection="1">
      <alignment vertical="top" wrapText="1"/>
      <protection locked="0"/>
    </xf>
    <xf numFmtId="0" fontId="4" fillId="0" borderId="0" xfId="0" applyFont="1" applyFill="1" applyAlignment="1" applyProtection="1">
      <alignment vertical="top" wrapText="1"/>
      <protection locked="0"/>
    </xf>
    <xf numFmtId="0" fontId="4" fillId="0" borderId="0" xfId="0" applyFont="1" applyFill="1" applyAlignment="1">
      <alignment horizontal="center"/>
    </xf>
    <xf numFmtId="0" fontId="3" fillId="0" borderId="0" xfId="0" applyFont="1" applyFill="1" applyAlignment="1" applyProtection="1">
      <alignment vertical="center" wrapText="1"/>
      <protection locked="0"/>
    </xf>
    <xf numFmtId="0" fontId="3" fillId="0" borderId="0" xfId="0" applyFont="1" applyFill="1" applyAlignment="1">
      <alignment vertical="center" wrapText="1"/>
    </xf>
    <xf numFmtId="0" fontId="0" fillId="0" borderId="0" xfId="0" applyAlignment="1">
      <alignment vertical="top" wrapText="1"/>
    </xf>
    <xf numFmtId="0" fontId="3" fillId="0" borderId="0" xfId="0" applyFont="1" applyFill="1" applyAlignment="1">
      <alignment vertical="top" wrapText="1"/>
    </xf>
    <xf numFmtId="0" fontId="8"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NumberFormat="1" applyFont="1" applyFill="1" applyBorder="1" applyAlignment="1">
      <alignment horizontal="center" vertical="top" wrapText="1"/>
    </xf>
    <xf numFmtId="0" fontId="2" fillId="0" borderId="0" xfId="0" applyFont="1" applyFill="1" applyAlignment="1">
      <alignment horizontal="center" wrapText="1"/>
    </xf>
    <xf numFmtId="0" fontId="7" fillId="0" borderId="0" xfId="0" applyFont="1" applyFill="1" applyAlignment="1">
      <alignment horizontal="center" wrapText="1"/>
    </xf>
    <xf numFmtId="0" fontId="3" fillId="0" borderId="0" xfId="0" applyNumberFormat="1" applyFont="1" applyFill="1" applyBorder="1" applyAlignment="1">
      <alignment horizontal="justify" vertical="top" wrapText="1"/>
    </xf>
    <xf numFmtId="0" fontId="3" fillId="0" borderId="0" xfId="0" applyNumberFormat="1" applyFont="1" applyFill="1" applyAlignment="1">
      <alignment horizontal="justify" vertical="top" wrapText="1"/>
    </xf>
    <xf numFmtId="0" fontId="4" fillId="4" borderId="0" xfId="0" applyFont="1" applyFill="1" applyAlignment="1">
      <alignment horizontal="center"/>
    </xf>
    <xf numFmtId="0" fontId="3" fillId="0" borderId="0" xfId="0" applyFont="1" applyFill="1" applyAlignment="1">
      <alignment horizontal="justify" vertical="top" wrapText="1"/>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3" fillId="0" borderId="0" xfId="0" applyFont="1" applyFill="1" applyAlignment="1">
      <alignment horizontal="justify" vertical="center" wrapText="1"/>
    </xf>
    <xf numFmtId="0" fontId="4" fillId="0" borderId="0" xfId="0" applyFont="1" applyFill="1" applyAlignment="1">
      <alignment horizontal="justify" vertical="top" wrapText="1"/>
    </xf>
    <xf numFmtId="0" fontId="3" fillId="0" borderId="0" xfId="0" applyFont="1" applyFill="1" applyAlignment="1" applyProtection="1">
      <alignment horizontal="left" vertical="center" wrapText="1"/>
      <protection locked="0"/>
    </xf>
    <xf numFmtId="0" fontId="5" fillId="0" borderId="0" xfId="0" applyFont="1" applyFill="1" applyAlignment="1">
      <alignment wrapText="1"/>
    </xf>
    <xf numFmtId="0" fontId="0" fillId="0" borderId="0" xfId="0" applyFill="1" applyAlignment="1">
      <alignment horizontal="justify" vertical="top" wrapText="1"/>
    </xf>
    <xf numFmtId="0" fontId="0" fillId="0" borderId="0" xfId="0" applyFill="1" applyAlignment="1">
      <alignment wrapText="1"/>
    </xf>
    <xf numFmtId="0" fontId="4" fillId="0" borderId="0" xfId="0" applyFont="1" applyFill="1" applyAlignment="1">
      <alignment horizontal="justify" vertical="top"/>
    </xf>
    <xf numFmtId="0" fontId="6" fillId="0" borderId="0" xfId="0" applyFont="1" applyFill="1" applyAlignment="1">
      <alignment horizontal="justify" vertical="top"/>
    </xf>
    <xf numFmtId="0" fontId="0" fillId="0" borderId="0" xfId="0" applyAlignment="1">
      <alignment vertical="center" wrapText="1"/>
    </xf>
    <xf numFmtId="0" fontId="4" fillId="0" borderId="0" xfId="0" applyFont="1" applyFill="1" applyAlignment="1" applyProtection="1">
      <alignment horizontal="justify" vertical="center" wrapText="1"/>
      <protection locked="0"/>
    </xf>
    <xf numFmtId="0" fontId="3" fillId="0" borderId="0" xfId="0" applyFont="1" applyFill="1" applyAlignment="1">
      <alignment vertical="top"/>
    </xf>
    <xf numFmtId="0" fontId="4" fillId="0" borderId="0" xfId="0" applyFont="1" applyFill="1" applyAlignment="1">
      <alignment vertical="center"/>
    </xf>
    <xf numFmtId="0" fontId="4" fillId="0" borderId="0" xfId="0" applyFont="1" applyFill="1" applyAlignment="1">
      <alignment wrapText="1"/>
    </xf>
    <xf numFmtId="0" fontId="4" fillId="0" borderId="0" xfId="0" applyFont="1" applyFill="1" applyAlignment="1">
      <alignment horizontal="justify" vertical="center" wrapText="1"/>
    </xf>
    <xf numFmtId="0" fontId="3" fillId="0" borderId="0" xfId="0" applyNumberFormat="1" applyFont="1" applyFill="1" applyAlignment="1">
      <alignment horizontal="justify" vertical="center" wrapText="1"/>
    </xf>
    <xf numFmtId="0" fontId="5" fillId="0" borderId="0" xfId="0" applyNumberFormat="1" applyFont="1" applyFill="1" applyAlignment="1">
      <alignment horizontal="justify" vertical="center" wrapText="1"/>
    </xf>
    <xf numFmtId="166" fontId="4" fillId="0" borderId="0" xfId="0" applyNumberFormat="1" applyFont="1" applyFill="1" applyBorder="1" applyAlignment="1">
      <alignment horizontal="center" wrapText="1"/>
    </xf>
    <xf numFmtId="166" fontId="4" fillId="0" borderId="0" xfId="0" applyNumberFormat="1"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Border="1" applyAlignment="1">
      <alignment vertical="top" wrapText="1"/>
    </xf>
    <xf numFmtId="0" fontId="4" fillId="0" borderId="4" xfId="0" applyFont="1" applyFill="1" applyBorder="1" applyAlignment="1">
      <alignment horizontal="center" wrapText="1"/>
    </xf>
    <xf numFmtId="0" fontId="0" fillId="0" borderId="4" xfId="0" applyFill="1" applyBorder="1" applyAlignment="1">
      <alignment horizontal="center" wrapText="1"/>
    </xf>
    <xf numFmtId="0" fontId="26" fillId="0" borderId="0" xfId="0" applyFont="1" applyFill="1" applyAlignment="1">
      <alignment wrapText="1"/>
    </xf>
    <xf numFmtId="0" fontId="27" fillId="0" borderId="0" xfId="0" applyFont="1" applyFill="1" applyAlignment="1">
      <alignment wrapText="1"/>
    </xf>
    <xf numFmtId="0" fontId="3" fillId="0" borderId="0" xfId="0" applyFont="1" applyFill="1" applyAlignment="1">
      <alignment horizontal="justify" vertical="justify" wrapText="1"/>
    </xf>
    <xf numFmtId="0" fontId="0" fillId="0" borderId="0" xfId="0" applyFill="1" applyAlignment="1">
      <alignment horizontal="justify" vertical="justify" wrapText="1"/>
    </xf>
    <xf numFmtId="0" fontId="3" fillId="0" borderId="0" xfId="0" applyFont="1" applyFill="1" applyAlignment="1">
      <alignment wrapText="1"/>
    </xf>
    <xf numFmtId="0" fontId="1" fillId="0" borderId="0" xfId="0" applyFont="1" applyFill="1" applyAlignment="1">
      <alignment wrapText="1"/>
    </xf>
    <xf numFmtId="0" fontId="3" fillId="0" borderId="0" xfId="0" applyFont="1" applyFill="1" applyAlignment="1">
      <alignment horizontal="justify" wrapText="1"/>
    </xf>
    <xf numFmtId="0" fontId="3" fillId="0" borderId="0" xfId="0" applyFont="1" applyFill="1" applyAlignment="1">
      <alignment horizontal="justify" vertical="top"/>
    </xf>
    <xf numFmtId="0" fontId="3" fillId="0" borderId="0" xfId="0" quotePrefix="1" applyFont="1" applyFill="1" applyAlignment="1">
      <alignment horizontal="justify" wrapText="1"/>
    </xf>
    <xf numFmtId="0" fontId="0" fillId="0" borderId="0" xfId="0" applyFill="1" applyAlignment="1">
      <alignment horizontal="justify" wrapText="1"/>
    </xf>
    <xf numFmtId="0" fontId="17" fillId="0" borderId="0" xfId="0" applyFont="1" applyAlignment="1">
      <alignment vertical="top" wrapText="1"/>
    </xf>
    <xf numFmtId="0" fontId="18" fillId="0" borderId="0" xfId="0" applyFont="1" applyAlignment="1">
      <alignment vertical="top" wrapText="1"/>
    </xf>
    <xf numFmtId="0" fontId="4" fillId="0" borderId="0" xfId="0" applyFont="1" applyFill="1" applyAlignment="1"/>
    <xf numFmtId="0" fontId="0" fillId="0" borderId="0" xfId="0" applyAlignment="1">
      <alignment horizontal="justify" vertical="justify" wrapText="1"/>
    </xf>
    <xf numFmtId="0" fontId="0" fillId="0" borderId="0" xfId="0" applyAlignment="1">
      <alignment wrapText="1"/>
    </xf>
    <xf numFmtId="0" fontId="4" fillId="0" borderId="0" xfId="0" applyFont="1" applyFill="1" applyAlignment="1">
      <alignment horizontal="center" wrapText="1"/>
    </xf>
    <xf numFmtId="0" fontId="3" fillId="4" borderId="0" xfId="0" applyFont="1" applyFill="1" applyAlignment="1">
      <alignment horizontal="justify" vertical="top" wrapText="1"/>
    </xf>
    <xf numFmtId="0" fontId="3" fillId="4" borderId="0" xfId="0" applyFont="1" applyFill="1" applyAlignment="1">
      <alignment horizontal="justify" vertical="top"/>
    </xf>
    <xf numFmtId="0" fontId="17" fillId="0" borderId="0" xfId="0" applyFont="1" applyFill="1" applyAlignment="1">
      <alignment vertical="top" wrapText="1"/>
    </xf>
    <xf numFmtId="0" fontId="4" fillId="0" borderId="0" xfId="0" applyFont="1" applyFill="1" applyAlignment="1">
      <alignment horizontal="left" vertical="top" wrapText="1"/>
    </xf>
    <xf numFmtId="0" fontId="4" fillId="0" borderId="11" xfId="0" applyFont="1" applyFill="1" applyBorder="1" applyAlignment="1">
      <alignment horizontal="center" vertical="top"/>
    </xf>
    <xf numFmtId="0" fontId="4" fillId="0" borderId="8" xfId="0" applyFont="1" applyFill="1" applyBorder="1" applyAlignment="1">
      <alignment horizontal="center" vertical="top"/>
    </xf>
    <xf numFmtId="0" fontId="4" fillId="0" borderId="12" xfId="0" applyFont="1" applyFill="1" applyBorder="1" applyAlignment="1">
      <alignment horizontal="center" vertical="top"/>
    </xf>
    <xf numFmtId="0" fontId="3" fillId="0" borderId="0" xfId="0" quotePrefix="1" applyFont="1" applyFill="1" applyAlignment="1">
      <alignment horizontal="left" vertical="top" wrapText="1"/>
    </xf>
    <xf numFmtId="0" fontId="3" fillId="0" borderId="0" xfId="0" applyFont="1" applyFill="1" applyAlignment="1">
      <alignment horizontal="left" vertical="top" wrapText="1"/>
    </xf>
    <xf numFmtId="0" fontId="4" fillId="0" borderId="0" xfId="0" quotePrefix="1" applyFont="1" applyFill="1" applyAlignment="1">
      <alignment horizontal="left" vertical="top" wrapText="1"/>
    </xf>
    <xf numFmtId="0" fontId="0" fillId="0" borderId="0" xfId="0" applyFill="1" applyAlignment="1">
      <alignment horizontal="justify" vertical="center" wrapText="1"/>
    </xf>
    <xf numFmtId="0" fontId="2" fillId="0" borderId="0" xfId="0" applyFont="1" applyFill="1" applyAlignment="1">
      <alignment wrapText="1"/>
    </xf>
    <xf numFmtId="0" fontId="3" fillId="0" borderId="0" xfId="0" applyFont="1" applyFill="1" applyAlignment="1"/>
    <xf numFmtId="0" fontId="0" fillId="0" borderId="0" xfId="0" applyFill="1" applyAlignment="1">
      <alignment horizontal="justify" vertical="top"/>
    </xf>
    <xf numFmtId="0" fontId="17" fillId="0" borderId="0" xfId="0" applyFont="1" applyFill="1" applyAlignment="1">
      <alignment horizontal="left" vertical="top" wrapText="1"/>
    </xf>
    <xf numFmtId="0" fontId="18" fillId="0" borderId="0" xfId="0" applyFont="1" applyFill="1" applyAlignment="1">
      <alignment vertical="top" wrapText="1"/>
    </xf>
    <xf numFmtId="0" fontId="17" fillId="0" borderId="0" xfId="0" applyFont="1" applyFill="1" applyAlignment="1">
      <alignment horizontal="center" vertical="top"/>
    </xf>
    <xf numFmtId="0" fontId="0" fillId="0" borderId="0" xfId="0" applyAlignment="1">
      <alignment horizontal="justify" vertical="top" wrapText="1"/>
    </xf>
    <xf numFmtId="0" fontId="4" fillId="0" borderId="0" xfId="0" applyFont="1" applyFill="1" applyBorder="1" applyAlignment="1">
      <alignment horizontal="center" wrapText="1"/>
    </xf>
    <xf numFmtId="0" fontId="3" fillId="0" borderId="0" xfId="0" applyFont="1" applyFill="1" applyBorder="1" applyAlignment="1">
      <alignment wrapText="1"/>
    </xf>
    <xf numFmtId="0" fontId="3" fillId="3" borderId="0" xfId="0" applyFont="1" applyFill="1" applyAlignment="1">
      <alignment vertical="center" wrapText="1"/>
    </xf>
    <xf numFmtId="0" fontId="0" fillId="3" borderId="0" xfId="0" applyFill="1" applyAlignment="1">
      <alignment vertical="center" wrapText="1"/>
    </xf>
    <xf numFmtId="0" fontId="4" fillId="0" borderId="0" xfId="0" applyFont="1" applyFill="1" applyBorder="1" applyAlignment="1">
      <alignment horizontal="center"/>
    </xf>
    <xf numFmtId="0" fontId="2" fillId="0" borderId="0" xfId="0" applyFont="1" applyFill="1" applyAlignment="1">
      <alignment horizontal="justify" vertical="top" wrapText="1"/>
    </xf>
    <xf numFmtId="0" fontId="24" fillId="0" borderId="0" xfId="0" applyFont="1" applyAlignment="1">
      <alignment horizontal="justify"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38100</xdr:colOff>
      <xdr:row>10</xdr:row>
      <xdr:rowOff>85725</xdr:rowOff>
    </xdr:from>
    <xdr:to>
      <xdr:col>7</xdr:col>
      <xdr:colOff>495300</xdr:colOff>
      <xdr:row>10</xdr:row>
      <xdr:rowOff>85725</xdr:rowOff>
    </xdr:to>
    <xdr:sp macro="" textlink="">
      <xdr:nvSpPr>
        <xdr:cNvPr id="2" name="Line 6"/>
        <xdr:cNvSpPr>
          <a:spLocks noChangeShapeType="1"/>
        </xdr:cNvSpPr>
      </xdr:nvSpPr>
      <xdr:spPr bwMode="auto">
        <a:xfrm flipH="1">
          <a:off x="2600325" y="2219325"/>
          <a:ext cx="1485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514349</xdr:colOff>
      <xdr:row>10</xdr:row>
      <xdr:rowOff>104775</xdr:rowOff>
    </xdr:from>
    <xdr:to>
      <xdr:col>11</xdr:col>
      <xdr:colOff>771524</xdr:colOff>
      <xdr:row>10</xdr:row>
      <xdr:rowOff>104775</xdr:rowOff>
    </xdr:to>
    <xdr:sp macro="" textlink="">
      <xdr:nvSpPr>
        <xdr:cNvPr id="3" name="Line 2"/>
        <xdr:cNvSpPr>
          <a:spLocks noChangeShapeType="1"/>
        </xdr:cNvSpPr>
      </xdr:nvSpPr>
      <xdr:spPr bwMode="auto">
        <a:xfrm flipV="1">
          <a:off x="5133974" y="2238375"/>
          <a:ext cx="1323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609600</xdr:colOff>
      <xdr:row>8</xdr:row>
      <xdr:rowOff>0</xdr:rowOff>
    </xdr:from>
    <xdr:to>
      <xdr:col>2</xdr:col>
      <xdr:colOff>30480</xdr:colOff>
      <xdr:row>8</xdr:row>
      <xdr:rowOff>0</xdr:rowOff>
    </xdr:to>
    <xdr:sp macro="" textlink="">
      <xdr:nvSpPr>
        <xdr:cNvPr id="12826" name="Line 2"/>
        <xdr:cNvSpPr>
          <a:spLocks noChangeShapeType="1"/>
        </xdr:cNvSpPr>
      </xdr:nvSpPr>
      <xdr:spPr bwMode="auto">
        <a:xfrm flipV="1">
          <a:off x="3459480" y="1539240"/>
          <a:ext cx="5562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8</xdr:row>
      <xdr:rowOff>0</xdr:rowOff>
    </xdr:from>
    <xdr:to>
      <xdr:col>1</xdr:col>
      <xdr:colOff>617220</xdr:colOff>
      <xdr:row>8</xdr:row>
      <xdr:rowOff>0</xdr:rowOff>
    </xdr:to>
    <xdr:sp macro="" textlink="">
      <xdr:nvSpPr>
        <xdr:cNvPr id="12827" name="Line 6"/>
        <xdr:cNvSpPr>
          <a:spLocks noChangeShapeType="1"/>
        </xdr:cNvSpPr>
      </xdr:nvSpPr>
      <xdr:spPr bwMode="auto">
        <a:xfrm flipH="1">
          <a:off x="2331720" y="1539240"/>
          <a:ext cx="11353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609600</xdr:colOff>
      <xdr:row>8</xdr:row>
      <xdr:rowOff>0</xdr:rowOff>
    </xdr:from>
    <xdr:to>
      <xdr:col>4</xdr:col>
      <xdr:colOff>30480</xdr:colOff>
      <xdr:row>8</xdr:row>
      <xdr:rowOff>0</xdr:rowOff>
    </xdr:to>
    <xdr:sp macro="" textlink="">
      <xdr:nvSpPr>
        <xdr:cNvPr id="12828" name="Line 7"/>
        <xdr:cNvSpPr>
          <a:spLocks noChangeShapeType="1"/>
        </xdr:cNvSpPr>
      </xdr:nvSpPr>
      <xdr:spPr bwMode="auto">
        <a:xfrm flipV="1">
          <a:off x="4754880" y="1539240"/>
          <a:ext cx="5562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2377440</xdr:colOff>
      <xdr:row>8</xdr:row>
      <xdr:rowOff>0</xdr:rowOff>
    </xdr:from>
    <xdr:to>
      <xdr:col>3</xdr:col>
      <xdr:colOff>617220</xdr:colOff>
      <xdr:row>8</xdr:row>
      <xdr:rowOff>0</xdr:rowOff>
    </xdr:to>
    <xdr:sp macro="" textlink="">
      <xdr:nvSpPr>
        <xdr:cNvPr id="12829" name="Line 8"/>
        <xdr:cNvSpPr>
          <a:spLocks noChangeShapeType="1"/>
        </xdr:cNvSpPr>
      </xdr:nvSpPr>
      <xdr:spPr bwMode="auto">
        <a:xfrm flipH="1">
          <a:off x="414528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609600</xdr:colOff>
      <xdr:row>8</xdr:row>
      <xdr:rowOff>0</xdr:rowOff>
    </xdr:from>
    <xdr:to>
      <xdr:col>9</xdr:col>
      <xdr:colOff>30480</xdr:colOff>
      <xdr:row>8</xdr:row>
      <xdr:rowOff>0</xdr:rowOff>
    </xdr:to>
    <xdr:sp macro="" textlink="">
      <xdr:nvSpPr>
        <xdr:cNvPr id="12830" name="Line 9"/>
        <xdr:cNvSpPr>
          <a:spLocks noChangeShapeType="1"/>
        </xdr:cNvSpPr>
      </xdr:nvSpPr>
      <xdr:spPr bwMode="auto">
        <a:xfrm flipV="1">
          <a:off x="7147560" y="1539240"/>
          <a:ext cx="4038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8</xdr:row>
      <xdr:rowOff>0</xdr:rowOff>
    </xdr:from>
    <xdr:to>
      <xdr:col>8</xdr:col>
      <xdr:colOff>640080</xdr:colOff>
      <xdr:row>8</xdr:row>
      <xdr:rowOff>0</xdr:rowOff>
    </xdr:to>
    <xdr:sp macro="" textlink="">
      <xdr:nvSpPr>
        <xdr:cNvPr id="12831" name="Line 10"/>
        <xdr:cNvSpPr>
          <a:spLocks noChangeShapeType="1"/>
        </xdr:cNvSpPr>
      </xdr:nvSpPr>
      <xdr:spPr bwMode="auto">
        <a:xfrm flipH="1" flipV="1">
          <a:off x="6545580" y="1539240"/>
          <a:ext cx="6324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609600</xdr:colOff>
      <xdr:row>8</xdr:row>
      <xdr:rowOff>0</xdr:rowOff>
    </xdr:from>
    <xdr:to>
      <xdr:col>12</xdr:col>
      <xdr:colOff>30480</xdr:colOff>
      <xdr:row>8</xdr:row>
      <xdr:rowOff>0</xdr:rowOff>
    </xdr:to>
    <xdr:sp macro="" textlink="">
      <xdr:nvSpPr>
        <xdr:cNvPr id="12832" name="Line 11"/>
        <xdr:cNvSpPr>
          <a:spLocks noChangeShapeType="1"/>
        </xdr:cNvSpPr>
      </xdr:nvSpPr>
      <xdr:spPr bwMode="auto">
        <a:xfrm flipV="1">
          <a:off x="8450580" y="1539240"/>
          <a:ext cx="4495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2377440</xdr:colOff>
      <xdr:row>8</xdr:row>
      <xdr:rowOff>0</xdr:rowOff>
    </xdr:from>
    <xdr:to>
      <xdr:col>11</xdr:col>
      <xdr:colOff>617220</xdr:colOff>
      <xdr:row>8</xdr:row>
      <xdr:rowOff>0</xdr:rowOff>
    </xdr:to>
    <xdr:sp macro="" textlink="">
      <xdr:nvSpPr>
        <xdr:cNvPr id="12833" name="Line 12"/>
        <xdr:cNvSpPr>
          <a:spLocks noChangeShapeType="1"/>
        </xdr:cNvSpPr>
      </xdr:nvSpPr>
      <xdr:spPr bwMode="auto">
        <a:xfrm flipH="1">
          <a:off x="7680960" y="1539240"/>
          <a:ext cx="7772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601980</xdr:colOff>
      <xdr:row>8</xdr:row>
      <xdr:rowOff>0</xdr:rowOff>
    </xdr:from>
    <xdr:to>
      <xdr:col>14</xdr:col>
      <xdr:colOff>30480</xdr:colOff>
      <xdr:row>8</xdr:row>
      <xdr:rowOff>0</xdr:rowOff>
    </xdr:to>
    <xdr:sp macro="" textlink="">
      <xdr:nvSpPr>
        <xdr:cNvPr id="12834" name="Line 13"/>
        <xdr:cNvSpPr>
          <a:spLocks noChangeShapeType="1"/>
        </xdr:cNvSpPr>
      </xdr:nvSpPr>
      <xdr:spPr bwMode="auto">
        <a:xfrm flipV="1">
          <a:off x="9563100" y="1539240"/>
          <a:ext cx="4343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2415540</xdr:colOff>
      <xdr:row>8</xdr:row>
      <xdr:rowOff>0</xdr:rowOff>
    </xdr:from>
    <xdr:to>
      <xdr:col>13</xdr:col>
      <xdr:colOff>617220</xdr:colOff>
      <xdr:row>8</xdr:row>
      <xdr:rowOff>0</xdr:rowOff>
    </xdr:to>
    <xdr:sp macro="" textlink="">
      <xdr:nvSpPr>
        <xdr:cNvPr id="12835" name="Line 14"/>
        <xdr:cNvSpPr>
          <a:spLocks noChangeShapeType="1"/>
        </xdr:cNvSpPr>
      </xdr:nvSpPr>
      <xdr:spPr bwMode="auto">
        <a:xfrm flipH="1">
          <a:off x="896112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609600</xdr:colOff>
      <xdr:row>8</xdr:row>
      <xdr:rowOff>0</xdr:rowOff>
    </xdr:from>
    <xdr:to>
      <xdr:col>16</xdr:col>
      <xdr:colOff>30480</xdr:colOff>
      <xdr:row>8</xdr:row>
      <xdr:rowOff>0</xdr:rowOff>
    </xdr:to>
    <xdr:sp macro="" textlink="">
      <xdr:nvSpPr>
        <xdr:cNvPr id="12836" name="Line 15"/>
        <xdr:cNvSpPr>
          <a:spLocks noChangeShapeType="1"/>
        </xdr:cNvSpPr>
      </xdr:nvSpPr>
      <xdr:spPr bwMode="auto">
        <a:xfrm flipV="1">
          <a:off x="10668000" y="1539240"/>
          <a:ext cx="6934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2415540</xdr:colOff>
      <xdr:row>8</xdr:row>
      <xdr:rowOff>0</xdr:rowOff>
    </xdr:from>
    <xdr:to>
      <xdr:col>15</xdr:col>
      <xdr:colOff>617220</xdr:colOff>
      <xdr:row>8</xdr:row>
      <xdr:rowOff>0</xdr:rowOff>
    </xdr:to>
    <xdr:sp macro="" textlink="">
      <xdr:nvSpPr>
        <xdr:cNvPr id="12837" name="Line 16"/>
        <xdr:cNvSpPr>
          <a:spLocks noChangeShapeType="1"/>
        </xdr:cNvSpPr>
      </xdr:nvSpPr>
      <xdr:spPr bwMode="auto">
        <a:xfrm flipH="1">
          <a:off x="1005840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601980</xdr:colOff>
      <xdr:row>8</xdr:row>
      <xdr:rowOff>0</xdr:rowOff>
    </xdr:from>
    <xdr:to>
      <xdr:col>18</xdr:col>
      <xdr:colOff>30480</xdr:colOff>
      <xdr:row>8</xdr:row>
      <xdr:rowOff>0</xdr:rowOff>
    </xdr:to>
    <xdr:sp macro="" textlink="">
      <xdr:nvSpPr>
        <xdr:cNvPr id="12838" name="Line 17"/>
        <xdr:cNvSpPr>
          <a:spLocks noChangeShapeType="1"/>
        </xdr:cNvSpPr>
      </xdr:nvSpPr>
      <xdr:spPr bwMode="auto">
        <a:xfrm flipV="1">
          <a:off x="12009120" y="1539240"/>
          <a:ext cx="3657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2270760</xdr:colOff>
      <xdr:row>8</xdr:row>
      <xdr:rowOff>0</xdr:rowOff>
    </xdr:from>
    <xdr:to>
      <xdr:col>17</xdr:col>
      <xdr:colOff>617220</xdr:colOff>
      <xdr:row>8</xdr:row>
      <xdr:rowOff>0</xdr:rowOff>
    </xdr:to>
    <xdr:sp macro="" textlink="">
      <xdr:nvSpPr>
        <xdr:cNvPr id="12839" name="Line 18"/>
        <xdr:cNvSpPr>
          <a:spLocks noChangeShapeType="1"/>
        </xdr:cNvSpPr>
      </xdr:nvSpPr>
      <xdr:spPr bwMode="auto">
        <a:xfrm flipH="1">
          <a:off x="1140714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5</xdr:row>
      <xdr:rowOff>7620</xdr:rowOff>
    </xdr:from>
    <xdr:to>
      <xdr:col>8</xdr:col>
      <xdr:colOff>167640</xdr:colOff>
      <xdr:row>5</xdr:row>
      <xdr:rowOff>7620</xdr:rowOff>
    </xdr:to>
    <xdr:sp macro="" textlink="">
      <xdr:nvSpPr>
        <xdr:cNvPr id="12840" name="Line 19"/>
        <xdr:cNvSpPr>
          <a:spLocks noChangeShapeType="1"/>
        </xdr:cNvSpPr>
      </xdr:nvSpPr>
      <xdr:spPr bwMode="auto">
        <a:xfrm flipH="1">
          <a:off x="2331720" y="960120"/>
          <a:ext cx="43738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1089660</xdr:colOff>
      <xdr:row>5</xdr:row>
      <xdr:rowOff>7620</xdr:rowOff>
    </xdr:from>
    <xdr:to>
      <xdr:col>14</xdr:col>
      <xdr:colOff>7620</xdr:colOff>
      <xdr:row>5</xdr:row>
      <xdr:rowOff>7620</xdr:rowOff>
    </xdr:to>
    <xdr:sp macro="" textlink="">
      <xdr:nvSpPr>
        <xdr:cNvPr id="12841" name="Line 20"/>
        <xdr:cNvSpPr>
          <a:spLocks noChangeShapeType="1"/>
        </xdr:cNvSpPr>
      </xdr:nvSpPr>
      <xdr:spPr bwMode="auto">
        <a:xfrm>
          <a:off x="5234940" y="960120"/>
          <a:ext cx="47396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784860</xdr:colOff>
      <xdr:row>6</xdr:row>
      <xdr:rowOff>0</xdr:rowOff>
    </xdr:from>
    <xdr:to>
      <xdr:col>9</xdr:col>
      <xdr:colOff>41910</xdr:colOff>
      <xdr:row>6</xdr:row>
      <xdr:rowOff>0</xdr:rowOff>
    </xdr:to>
    <xdr:sp macro="" textlink="">
      <xdr:nvSpPr>
        <xdr:cNvPr id="12842" name="Line 21"/>
        <xdr:cNvSpPr>
          <a:spLocks noChangeShapeType="1"/>
        </xdr:cNvSpPr>
      </xdr:nvSpPr>
      <xdr:spPr bwMode="auto">
        <a:xfrm>
          <a:off x="4613910" y="1162050"/>
          <a:ext cx="2533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2350770</xdr:colOff>
      <xdr:row>6</xdr:row>
      <xdr:rowOff>0</xdr:rowOff>
    </xdr:from>
    <xdr:to>
      <xdr:col>3</xdr:col>
      <xdr:colOff>773430</xdr:colOff>
      <xdr:row>6</xdr:row>
      <xdr:rowOff>0</xdr:rowOff>
    </xdr:to>
    <xdr:sp macro="" textlink="">
      <xdr:nvSpPr>
        <xdr:cNvPr id="12843" name="Line 22"/>
        <xdr:cNvSpPr>
          <a:spLocks noChangeShapeType="1"/>
        </xdr:cNvSpPr>
      </xdr:nvSpPr>
      <xdr:spPr bwMode="auto">
        <a:xfrm flipH="1">
          <a:off x="2350770" y="1162050"/>
          <a:ext cx="225171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480060</xdr:colOff>
      <xdr:row>6</xdr:row>
      <xdr:rowOff>7620</xdr:rowOff>
    </xdr:from>
    <xdr:to>
      <xdr:col>12</xdr:col>
      <xdr:colOff>30480</xdr:colOff>
      <xdr:row>6</xdr:row>
      <xdr:rowOff>7620</xdr:rowOff>
    </xdr:to>
    <xdr:sp macro="" textlink="">
      <xdr:nvSpPr>
        <xdr:cNvPr id="12844" name="Line 23"/>
        <xdr:cNvSpPr>
          <a:spLocks noChangeShapeType="1"/>
        </xdr:cNvSpPr>
      </xdr:nvSpPr>
      <xdr:spPr bwMode="auto">
        <a:xfrm>
          <a:off x="8321040" y="116586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152400</xdr:colOff>
      <xdr:row>6</xdr:row>
      <xdr:rowOff>7620</xdr:rowOff>
    </xdr:from>
    <xdr:to>
      <xdr:col>11</xdr:col>
      <xdr:colOff>487680</xdr:colOff>
      <xdr:row>6</xdr:row>
      <xdr:rowOff>7620</xdr:rowOff>
    </xdr:to>
    <xdr:sp macro="" textlink="">
      <xdr:nvSpPr>
        <xdr:cNvPr id="12845" name="Line 24"/>
        <xdr:cNvSpPr>
          <a:spLocks noChangeShapeType="1"/>
        </xdr:cNvSpPr>
      </xdr:nvSpPr>
      <xdr:spPr bwMode="auto">
        <a:xfrm flipH="1">
          <a:off x="7673340" y="1165860"/>
          <a:ext cx="655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609600</xdr:colOff>
      <xdr:row>8</xdr:row>
      <xdr:rowOff>0</xdr:rowOff>
    </xdr:from>
    <xdr:to>
      <xdr:col>7</xdr:col>
      <xdr:colOff>30480</xdr:colOff>
      <xdr:row>8</xdr:row>
      <xdr:rowOff>0</xdr:rowOff>
    </xdr:to>
    <xdr:sp macro="" textlink="">
      <xdr:nvSpPr>
        <xdr:cNvPr id="12846" name="Line 25"/>
        <xdr:cNvSpPr>
          <a:spLocks noChangeShapeType="1"/>
        </xdr:cNvSpPr>
      </xdr:nvSpPr>
      <xdr:spPr bwMode="auto">
        <a:xfrm flipV="1">
          <a:off x="5966460" y="1539240"/>
          <a:ext cx="4724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8</xdr:row>
      <xdr:rowOff>0</xdr:rowOff>
    </xdr:from>
    <xdr:to>
      <xdr:col>6</xdr:col>
      <xdr:colOff>632460</xdr:colOff>
      <xdr:row>8</xdr:row>
      <xdr:rowOff>0</xdr:rowOff>
    </xdr:to>
    <xdr:sp macro="" textlink="">
      <xdr:nvSpPr>
        <xdr:cNvPr id="12847" name="Line 26"/>
        <xdr:cNvSpPr>
          <a:spLocks noChangeShapeType="1"/>
        </xdr:cNvSpPr>
      </xdr:nvSpPr>
      <xdr:spPr bwMode="auto">
        <a:xfrm flipH="1" flipV="1">
          <a:off x="5364480" y="1539240"/>
          <a:ext cx="624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trAnnouncement/2012/Workings/Q2/THP-Q2-2012vQ2-2011%20(B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Comm (2)"/>
    </sheetNames>
    <sheetDataSet>
      <sheetData sheetId="0">
        <row r="150">
          <cell r="C150">
            <v>17.121679953132571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tabSelected="1" topLeftCell="A28" zoomScaleNormal="100" zoomScaleSheetLayoutView="100" workbookViewId="0">
      <selection activeCell="A20" sqref="A20:D20"/>
    </sheetView>
  </sheetViews>
  <sheetFormatPr defaultColWidth="9.140625" defaultRowHeight="15" customHeight="1" x14ac:dyDescent="0.2"/>
  <cols>
    <col min="1" max="1" width="2.140625" style="18" customWidth="1"/>
    <col min="2" max="2" width="2.85546875" style="18" customWidth="1"/>
    <col min="3" max="3" width="3.28515625" style="18" customWidth="1"/>
    <col min="4" max="4" width="29.140625" style="18" customWidth="1"/>
    <col min="5" max="5" width="1" style="18" customWidth="1"/>
    <col min="6" max="6" width="14.140625" style="18" customWidth="1"/>
    <col min="7" max="7" width="1.28515625" style="18" customWidth="1"/>
    <col min="8" max="8" width="14.140625" style="18" customWidth="1"/>
    <col min="9" max="9" width="1.28515625" style="18" customWidth="1"/>
    <col min="10" max="10" width="15" style="18" customWidth="1"/>
    <col min="11" max="11" width="1" style="18" customWidth="1"/>
    <col min="12" max="12" width="14.140625" style="18" customWidth="1"/>
    <col min="13" max="13" width="9.140625" style="18"/>
    <col min="14" max="14" width="12.140625" style="18" hidden="1" customWidth="1"/>
    <col min="15" max="15" width="11.140625" style="18" customWidth="1"/>
    <col min="16" max="18" width="9.140625" style="18"/>
    <col min="19" max="19" width="10" style="18" bestFit="1" customWidth="1"/>
    <col min="20" max="16384" width="9.140625" style="18"/>
  </cols>
  <sheetData>
    <row r="1" spans="1:15" ht="18" customHeight="1" x14ac:dyDescent="0.25">
      <c r="A1" s="371" t="s">
        <v>43</v>
      </c>
      <c r="B1" s="371"/>
      <c r="C1" s="371"/>
      <c r="D1" s="371"/>
      <c r="E1" s="371"/>
      <c r="F1" s="371"/>
      <c r="G1" s="371"/>
      <c r="H1" s="371"/>
      <c r="I1" s="371"/>
      <c r="J1" s="371"/>
      <c r="K1" s="371"/>
      <c r="L1" s="371"/>
      <c r="M1" s="75"/>
      <c r="N1" s="298"/>
      <c r="O1" s="75"/>
    </row>
    <row r="2" spans="1:15" ht="15" customHeight="1" x14ac:dyDescent="0.2">
      <c r="A2" s="372" t="s">
        <v>1</v>
      </c>
      <c r="B2" s="372"/>
      <c r="C2" s="372"/>
      <c r="D2" s="372"/>
      <c r="E2" s="372"/>
      <c r="F2" s="372"/>
      <c r="G2" s="372"/>
      <c r="H2" s="372"/>
      <c r="I2" s="372"/>
      <c r="J2" s="372"/>
      <c r="K2" s="372"/>
      <c r="L2" s="372"/>
      <c r="M2" s="77"/>
      <c r="N2" s="77"/>
      <c r="O2" s="77"/>
    </row>
    <row r="3" spans="1:15" s="2" customFormat="1" ht="15" customHeight="1" x14ac:dyDescent="0.2">
      <c r="A3" s="373" t="s">
        <v>44</v>
      </c>
      <c r="B3" s="373"/>
      <c r="C3" s="373"/>
      <c r="D3" s="373"/>
      <c r="E3" s="373"/>
      <c r="F3" s="373"/>
      <c r="G3" s="373"/>
      <c r="H3" s="373"/>
      <c r="I3" s="373"/>
      <c r="J3" s="373"/>
      <c r="K3" s="373"/>
      <c r="L3" s="373"/>
      <c r="M3" s="76"/>
      <c r="N3" s="276"/>
      <c r="O3" s="76"/>
    </row>
    <row r="4" spans="1:15" s="2" customFormat="1" ht="15" customHeight="1" x14ac:dyDescent="0.2"/>
    <row r="5" spans="1:15" s="2" customFormat="1" ht="15" customHeight="1" x14ac:dyDescent="0.2">
      <c r="A5" s="374" t="s">
        <v>294</v>
      </c>
      <c r="B5" s="375"/>
      <c r="C5" s="375"/>
      <c r="D5" s="375"/>
      <c r="E5" s="375"/>
      <c r="F5" s="375"/>
      <c r="G5" s="375"/>
      <c r="H5" s="375"/>
      <c r="I5" s="375"/>
      <c r="J5" s="375"/>
      <c r="K5" s="375"/>
      <c r="L5" s="375"/>
    </row>
    <row r="6" spans="1:15" s="2" customFormat="1" ht="15" customHeight="1" x14ac:dyDescent="0.2">
      <c r="L6" s="3"/>
    </row>
    <row r="7" spans="1:15" s="21" customFormat="1" ht="30" customHeight="1" x14ac:dyDescent="0.2">
      <c r="A7" s="376" t="s">
        <v>269</v>
      </c>
      <c r="B7" s="377"/>
      <c r="C7" s="377"/>
      <c r="D7" s="377"/>
      <c r="E7" s="377"/>
      <c r="F7" s="377"/>
      <c r="G7" s="377"/>
      <c r="H7" s="377"/>
      <c r="I7" s="377"/>
      <c r="J7" s="377"/>
      <c r="K7" s="377"/>
      <c r="L7" s="377"/>
    </row>
    <row r="8" spans="1:15" s="21" customFormat="1" ht="15" customHeight="1" x14ac:dyDescent="0.2">
      <c r="A8" s="78"/>
      <c r="B8" s="79"/>
      <c r="C8" s="79"/>
      <c r="D8" s="79"/>
      <c r="E8" s="79"/>
      <c r="F8" s="79"/>
      <c r="G8" s="79"/>
      <c r="H8" s="79"/>
      <c r="I8" s="79"/>
      <c r="J8" s="79"/>
      <c r="K8" s="79"/>
      <c r="L8" s="79"/>
    </row>
    <row r="9" spans="1:15" s="2" customFormat="1" ht="15" customHeight="1" x14ac:dyDescent="0.2">
      <c r="A9" s="3" t="s">
        <v>172</v>
      </c>
    </row>
    <row r="10" spans="1:15" s="2" customFormat="1" ht="15" customHeight="1" x14ac:dyDescent="0.2"/>
    <row r="11" spans="1:15" s="2" customFormat="1" ht="15" customHeight="1" x14ac:dyDescent="0.2">
      <c r="G11" s="336"/>
      <c r="H11" s="378" t="s">
        <v>125</v>
      </c>
      <c r="I11" s="378"/>
      <c r="J11" s="378"/>
      <c r="K11" s="336"/>
      <c r="L11" s="336"/>
    </row>
    <row r="12" spans="1:15" s="2" customFormat="1" ht="15" customHeight="1" x14ac:dyDescent="0.2">
      <c r="F12" s="366" t="s">
        <v>270</v>
      </c>
      <c r="G12" s="366"/>
      <c r="H12" s="366"/>
      <c r="J12" s="366" t="s">
        <v>271</v>
      </c>
      <c r="K12" s="366"/>
      <c r="L12" s="366"/>
    </row>
    <row r="13" spans="1:15" s="2" customFormat="1" ht="15" customHeight="1" x14ac:dyDescent="0.2">
      <c r="F13" s="275" t="s">
        <v>13</v>
      </c>
      <c r="G13" s="275"/>
      <c r="H13" s="275" t="s">
        <v>15</v>
      </c>
      <c r="J13" s="6" t="s">
        <v>13</v>
      </c>
      <c r="K13" s="6"/>
      <c r="L13" s="6" t="s">
        <v>15</v>
      </c>
    </row>
    <row r="14" spans="1:15" s="2" customFormat="1" ht="15" customHeight="1" x14ac:dyDescent="0.2">
      <c r="F14" s="275" t="s">
        <v>14</v>
      </c>
      <c r="G14" s="275"/>
      <c r="H14" s="275" t="s">
        <v>14</v>
      </c>
      <c r="J14" s="6" t="s">
        <v>14</v>
      </c>
      <c r="K14" s="6"/>
      <c r="L14" s="6" t="s">
        <v>14</v>
      </c>
    </row>
    <row r="15" spans="1:15" s="2" customFormat="1" ht="15" customHeight="1" x14ac:dyDescent="0.2">
      <c r="F15" s="131" t="s">
        <v>267</v>
      </c>
      <c r="G15" s="69"/>
      <c r="H15" s="131" t="s">
        <v>268</v>
      </c>
      <c r="I15" s="7"/>
      <c r="J15" s="131" t="s">
        <v>267</v>
      </c>
      <c r="K15" s="69"/>
      <c r="L15" s="131" t="s">
        <v>268</v>
      </c>
    </row>
    <row r="16" spans="1:15" s="2" customFormat="1" ht="15" customHeight="1" x14ac:dyDescent="0.2">
      <c r="F16" s="275" t="s">
        <v>3</v>
      </c>
      <c r="G16" s="275"/>
      <c r="H16" s="275" t="s">
        <v>3</v>
      </c>
      <c r="I16" s="6"/>
      <c r="J16" s="6" t="s">
        <v>3</v>
      </c>
      <c r="K16" s="6"/>
      <c r="L16" s="6" t="s">
        <v>3</v>
      </c>
      <c r="O16" s="3"/>
    </row>
    <row r="17" spans="1:19" s="2" customFormat="1" ht="15" customHeight="1" x14ac:dyDescent="0.2">
      <c r="F17" s="275"/>
      <c r="G17" s="275"/>
      <c r="H17" s="275"/>
      <c r="I17" s="232"/>
      <c r="J17" s="232"/>
      <c r="K17" s="232"/>
      <c r="L17" s="232"/>
      <c r="O17" s="3"/>
    </row>
    <row r="18" spans="1:19" s="2" customFormat="1" ht="15" customHeight="1" x14ac:dyDescent="0.2">
      <c r="F18" s="275"/>
      <c r="G18" s="7"/>
      <c r="H18" s="275"/>
      <c r="I18" s="6"/>
      <c r="J18" s="6"/>
      <c r="K18" s="7"/>
      <c r="L18" s="6"/>
    </row>
    <row r="19" spans="1:19" s="2" customFormat="1" ht="15" customHeight="1" x14ac:dyDescent="0.2">
      <c r="A19" s="365" t="s">
        <v>11</v>
      </c>
      <c r="B19" s="365"/>
      <c r="C19" s="365"/>
      <c r="D19" s="365"/>
      <c r="E19" s="36"/>
      <c r="F19" s="58">
        <f>J19-N19</f>
        <v>99352</v>
      </c>
      <c r="G19" s="58"/>
      <c r="H19" s="58">
        <v>112713</v>
      </c>
      <c r="I19" s="58"/>
      <c r="J19" s="58">
        <v>194398</v>
      </c>
      <c r="K19" s="58"/>
      <c r="L19" s="58">
        <v>187768</v>
      </c>
      <c r="N19" s="64">
        <v>95046</v>
      </c>
      <c r="R19" s="21"/>
      <c r="S19" s="135"/>
    </row>
    <row r="20" spans="1:19" s="2" customFormat="1" ht="15" customHeight="1" x14ac:dyDescent="0.2">
      <c r="A20" s="364" t="s">
        <v>342</v>
      </c>
      <c r="B20" s="364"/>
      <c r="C20" s="364"/>
      <c r="D20" s="364"/>
      <c r="E20" s="36"/>
      <c r="F20" s="58">
        <f>J20-N20</f>
        <v>-58836</v>
      </c>
      <c r="G20" s="58"/>
      <c r="H20" s="58">
        <f>-55937-H21</f>
        <v>-47435</v>
      </c>
      <c r="I20" s="58"/>
      <c r="J20" s="58">
        <f>-133130-J21</f>
        <v>-115485</v>
      </c>
      <c r="K20" s="58"/>
      <c r="L20" s="58">
        <f>-93864-L21</f>
        <v>-76906</v>
      </c>
      <c r="N20" s="64">
        <f>-65411-N21</f>
        <v>-56649</v>
      </c>
      <c r="R20" s="21"/>
      <c r="S20" s="135"/>
    </row>
    <row r="21" spans="1:19" s="2" customFormat="1" ht="15" customHeight="1" x14ac:dyDescent="0.2">
      <c r="A21" s="364" t="s">
        <v>207</v>
      </c>
      <c r="B21" s="369"/>
      <c r="C21" s="369"/>
      <c r="D21" s="369"/>
      <c r="E21" s="36"/>
      <c r="F21" s="58">
        <f>J21-N21</f>
        <v>-8883</v>
      </c>
      <c r="G21" s="58"/>
      <c r="H21" s="58">
        <v>-8502</v>
      </c>
      <c r="I21" s="58"/>
      <c r="J21" s="58">
        <v>-17645</v>
      </c>
      <c r="K21" s="58"/>
      <c r="L21" s="58">
        <f>-1783-3530-11645</f>
        <v>-16958</v>
      </c>
      <c r="N21" s="64">
        <v>-8762</v>
      </c>
      <c r="R21" s="21"/>
      <c r="S21" s="135"/>
    </row>
    <row r="22" spans="1:19" s="2" customFormat="1" ht="8.25" customHeight="1" x14ac:dyDescent="0.2">
      <c r="A22" s="80"/>
      <c r="B22" s="80"/>
      <c r="C22" s="80"/>
      <c r="D22" s="80"/>
      <c r="E22" s="36"/>
      <c r="F22" s="81"/>
      <c r="G22" s="58"/>
      <c r="H22" s="81"/>
      <c r="I22" s="58"/>
      <c r="J22" s="81"/>
      <c r="K22" s="58"/>
      <c r="L22" s="81"/>
      <c r="N22" s="299"/>
      <c r="R22" s="21"/>
      <c r="S22" s="135"/>
    </row>
    <row r="23" spans="1:19" s="2" customFormat="1" ht="15" customHeight="1" x14ac:dyDescent="0.2">
      <c r="A23" s="363" t="s">
        <v>54</v>
      </c>
      <c r="B23" s="363"/>
      <c r="C23" s="363"/>
      <c r="D23" s="363"/>
      <c r="F23" s="58">
        <f>F19+F20+F21</f>
        <v>31633</v>
      </c>
      <c r="G23" s="58"/>
      <c r="H23" s="58">
        <f>H19+H20+H21</f>
        <v>56776</v>
      </c>
      <c r="I23" s="58"/>
      <c r="J23" s="58">
        <f>J19+J20+J21</f>
        <v>61268</v>
      </c>
      <c r="K23" s="58"/>
      <c r="L23" s="58">
        <f>L19+L20+L21</f>
        <v>93904</v>
      </c>
      <c r="N23" s="64">
        <f>N19+N20+N21</f>
        <v>29635</v>
      </c>
      <c r="O23" s="58"/>
      <c r="R23" s="21"/>
      <c r="S23" s="135"/>
    </row>
    <row r="24" spans="1:19" s="2" customFormat="1" ht="9.75" customHeight="1" x14ac:dyDescent="0.2">
      <c r="A24" s="5"/>
      <c r="B24" s="5"/>
      <c r="C24" s="5"/>
      <c r="D24" s="5"/>
      <c r="F24" s="58"/>
      <c r="G24" s="58"/>
      <c r="H24" s="58"/>
      <c r="I24" s="58"/>
      <c r="J24" s="58"/>
      <c r="K24" s="58"/>
      <c r="L24" s="58"/>
      <c r="N24" s="64"/>
      <c r="R24" s="21"/>
      <c r="S24" s="135"/>
    </row>
    <row r="25" spans="1:19" s="12" customFormat="1" ht="15" customHeight="1" x14ac:dyDescent="0.2">
      <c r="A25" s="367" t="s">
        <v>106</v>
      </c>
      <c r="B25" s="368"/>
      <c r="C25" s="368"/>
      <c r="D25" s="368"/>
      <c r="E25" s="2"/>
      <c r="F25" s="23">
        <f>J25-N25</f>
        <v>1654</v>
      </c>
      <c r="G25" s="58"/>
      <c r="H25" s="23">
        <v>3218</v>
      </c>
      <c r="I25" s="58"/>
      <c r="J25" s="23">
        <v>3043</v>
      </c>
      <c r="K25" s="58"/>
      <c r="L25" s="23">
        <v>4579</v>
      </c>
      <c r="N25" s="31">
        <f>420+969</f>
        <v>1389</v>
      </c>
      <c r="R25" s="124"/>
      <c r="S25" s="135"/>
    </row>
    <row r="26" spans="1:19" s="12" customFormat="1" ht="15" customHeight="1" x14ac:dyDescent="0.2">
      <c r="A26" s="370" t="s">
        <v>182</v>
      </c>
      <c r="B26" s="370"/>
      <c r="C26" s="370"/>
      <c r="D26" s="370"/>
      <c r="E26" s="36"/>
      <c r="F26" s="58">
        <f>J26-N26</f>
        <v>-3983</v>
      </c>
      <c r="G26" s="58"/>
      <c r="H26" s="58">
        <v>-3014</v>
      </c>
      <c r="I26" s="58"/>
      <c r="J26" s="58">
        <v>-6742</v>
      </c>
      <c r="K26" s="58"/>
      <c r="L26" s="58">
        <v>-5824</v>
      </c>
      <c r="N26" s="64">
        <v>-2759</v>
      </c>
      <c r="R26" s="124"/>
      <c r="S26" s="135"/>
    </row>
    <row r="27" spans="1:19" s="2" customFormat="1" ht="15" customHeight="1" x14ac:dyDescent="0.2">
      <c r="A27" s="367" t="s">
        <v>161</v>
      </c>
      <c r="B27" s="368"/>
      <c r="C27" s="368"/>
      <c r="D27" s="368"/>
      <c r="F27" s="58">
        <f t="shared" ref="F27:F29" si="0">J27-N27</f>
        <v>-2268</v>
      </c>
      <c r="G27" s="58"/>
      <c r="H27" s="23">
        <f>-2705-H28</f>
        <v>-2438</v>
      </c>
      <c r="I27" s="58"/>
      <c r="J27" s="23">
        <f>-3186-J28</f>
        <v>-2659</v>
      </c>
      <c r="K27" s="58"/>
      <c r="L27" s="23">
        <f>-3532-L28</f>
        <v>-3012</v>
      </c>
      <c r="N27" s="31">
        <f>-636-N28</f>
        <v>-391</v>
      </c>
      <c r="R27" s="21"/>
      <c r="S27" s="135"/>
    </row>
    <row r="28" spans="1:19" s="2" customFormat="1" ht="15" customHeight="1" x14ac:dyDescent="0.2">
      <c r="A28" s="367" t="s">
        <v>206</v>
      </c>
      <c r="B28" s="390"/>
      <c r="C28" s="390"/>
      <c r="D28" s="390"/>
      <c r="F28" s="58">
        <f>J28-N28</f>
        <v>-282</v>
      </c>
      <c r="G28" s="58"/>
      <c r="H28" s="23">
        <v>-267</v>
      </c>
      <c r="I28" s="58"/>
      <c r="J28" s="23">
        <v>-527</v>
      </c>
      <c r="K28" s="58"/>
      <c r="L28" s="23">
        <v>-520</v>
      </c>
      <c r="N28" s="31">
        <v>-245</v>
      </c>
      <c r="R28" s="21"/>
      <c r="S28" s="135"/>
    </row>
    <row r="29" spans="1:19" s="2" customFormat="1" ht="15" customHeight="1" x14ac:dyDescent="0.2">
      <c r="A29" s="367" t="s">
        <v>107</v>
      </c>
      <c r="B29" s="368"/>
      <c r="C29" s="368"/>
      <c r="D29" s="368"/>
      <c r="F29" s="58">
        <f t="shared" si="0"/>
        <v>-51</v>
      </c>
      <c r="G29" s="58"/>
      <c r="H29" s="23">
        <v>-9</v>
      </c>
      <c r="I29" s="58"/>
      <c r="J29" s="23">
        <v>-762</v>
      </c>
      <c r="K29" s="58"/>
      <c r="L29" s="23">
        <v>-442</v>
      </c>
      <c r="N29" s="31">
        <v>-711</v>
      </c>
      <c r="R29" s="21"/>
      <c r="S29" s="135"/>
    </row>
    <row r="30" spans="1:19" s="2" customFormat="1" ht="9" customHeight="1" x14ac:dyDescent="0.2">
      <c r="F30" s="86"/>
      <c r="G30" s="58"/>
      <c r="H30" s="86"/>
      <c r="I30" s="58"/>
      <c r="J30" s="86"/>
      <c r="K30" s="58"/>
      <c r="L30" s="86"/>
      <c r="N30" s="300"/>
      <c r="R30" s="21"/>
      <c r="S30" s="135"/>
    </row>
    <row r="31" spans="1:19" s="12" customFormat="1" ht="15" customHeight="1" x14ac:dyDescent="0.2">
      <c r="A31" s="391" t="s">
        <v>55</v>
      </c>
      <c r="B31" s="391"/>
      <c r="C31" s="391"/>
      <c r="D31" s="391"/>
      <c r="E31" s="391"/>
      <c r="F31" s="87">
        <f>SUM(F23:F29)</f>
        <v>26703</v>
      </c>
      <c r="G31" s="58"/>
      <c r="H31" s="87">
        <f>SUM(H23:H29)</f>
        <v>54266</v>
      </c>
      <c r="I31" s="58"/>
      <c r="J31" s="87">
        <f>SUM(J23:J29)</f>
        <v>53621</v>
      </c>
      <c r="K31" s="58"/>
      <c r="L31" s="87">
        <f>SUM(L23:L29)</f>
        <v>88685</v>
      </c>
      <c r="N31" s="144">
        <f>SUM(N23:N29)</f>
        <v>26918</v>
      </c>
      <c r="O31" s="87"/>
      <c r="R31" s="124"/>
      <c r="S31" s="135"/>
    </row>
    <row r="32" spans="1:19" s="12" customFormat="1" ht="30" hidden="1" customHeight="1" x14ac:dyDescent="0.2">
      <c r="A32" s="384" t="s">
        <v>77</v>
      </c>
      <c r="B32" s="384"/>
      <c r="C32" s="367"/>
      <c r="D32" s="367"/>
      <c r="E32" s="36"/>
      <c r="F32" s="88">
        <v>0</v>
      </c>
      <c r="G32" s="89"/>
      <c r="H32" s="88">
        <v>0</v>
      </c>
      <c r="I32" s="89"/>
      <c r="J32" s="88">
        <v>0</v>
      </c>
      <c r="K32" s="89"/>
      <c r="L32" s="88">
        <v>0</v>
      </c>
      <c r="N32" s="301">
        <v>0</v>
      </c>
      <c r="O32" s="12">
        <v>0</v>
      </c>
      <c r="R32" s="124"/>
      <c r="S32" s="135"/>
    </row>
    <row r="33" spans="1:20" s="12" customFormat="1" ht="15" customHeight="1" x14ac:dyDescent="0.2">
      <c r="A33" s="384" t="s">
        <v>121</v>
      </c>
      <c r="B33" s="384"/>
      <c r="C33" s="367"/>
      <c r="D33" s="367"/>
      <c r="E33" s="90"/>
      <c r="F33" s="87">
        <f>J33-N33</f>
        <v>-1950</v>
      </c>
      <c r="G33" s="58"/>
      <c r="H33" s="87">
        <v>-26</v>
      </c>
      <c r="I33" s="58"/>
      <c r="J33" s="87">
        <v>-3764</v>
      </c>
      <c r="K33" s="58"/>
      <c r="L33" s="87">
        <v>-3771</v>
      </c>
      <c r="N33" s="144">
        <v>-1814</v>
      </c>
      <c r="R33" s="124"/>
      <c r="S33" s="135"/>
    </row>
    <row r="34" spans="1:20" s="2" customFormat="1" ht="6.75" customHeight="1" x14ac:dyDescent="0.2">
      <c r="A34" s="85"/>
      <c r="B34" s="85"/>
      <c r="C34" s="85"/>
      <c r="D34" s="85"/>
      <c r="E34" s="36"/>
      <c r="F34" s="81"/>
      <c r="G34" s="58"/>
      <c r="H34" s="81"/>
      <c r="I34" s="58"/>
      <c r="J34" s="81"/>
      <c r="K34" s="58"/>
      <c r="L34" s="81"/>
      <c r="N34" s="299"/>
      <c r="R34" s="21"/>
      <c r="S34" s="135"/>
    </row>
    <row r="35" spans="1:20" s="12" customFormat="1" ht="15" customHeight="1" x14ac:dyDescent="0.2">
      <c r="A35" s="381" t="s">
        <v>120</v>
      </c>
      <c r="B35" s="393"/>
      <c r="C35" s="393"/>
      <c r="D35" s="393"/>
      <c r="E35" s="36"/>
      <c r="F35" s="87">
        <f>SUM(F31:F33)</f>
        <v>24753</v>
      </c>
      <c r="G35" s="58"/>
      <c r="H35" s="87">
        <f>SUM(H31:H33)</f>
        <v>54240</v>
      </c>
      <c r="I35" s="58"/>
      <c r="J35" s="87">
        <f>SUM(J31:J33)</f>
        <v>49857</v>
      </c>
      <c r="K35" s="58"/>
      <c r="L35" s="87">
        <f>SUM(L31:L33)</f>
        <v>84914</v>
      </c>
      <c r="N35" s="144">
        <f>SUM(N31:N33)</f>
        <v>25104</v>
      </c>
      <c r="O35" s="87"/>
      <c r="R35" s="124"/>
      <c r="S35" s="135"/>
    </row>
    <row r="36" spans="1:20" ht="15" customHeight="1" x14ac:dyDescent="0.2">
      <c r="A36" s="364" t="s">
        <v>343</v>
      </c>
      <c r="B36" s="392"/>
      <c r="C36" s="392"/>
      <c r="D36" s="392"/>
      <c r="E36" s="12"/>
      <c r="F36" s="87">
        <f>J36-N36</f>
        <v>-1531</v>
      </c>
      <c r="G36" s="58"/>
      <c r="H36" s="91">
        <v>-14963</v>
      </c>
      <c r="I36" s="58"/>
      <c r="J36" s="91">
        <v>-10889</v>
      </c>
      <c r="K36" s="58"/>
      <c r="L36" s="91">
        <v>-21183</v>
      </c>
      <c r="N36" s="302">
        <v>-9358</v>
      </c>
      <c r="O36" s="138"/>
      <c r="R36" s="138"/>
      <c r="S36" s="135"/>
    </row>
    <row r="37" spans="1:20" s="2" customFormat="1" ht="7.5" customHeight="1" x14ac:dyDescent="0.2">
      <c r="A37" s="364"/>
      <c r="B37" s="392"/>
      <c r="C37" s="392"/>
      <c r="D37" s="392"/>
      <c r="E37" s="18"/>
      <c r="F37" s="92"/>
      <c r="G37" s="58"/>
      <c r="H37" s="92"/>
      <c r="I37" s="58"/>
      <c r="J37" s="92"/>
      <c r="K37" s="58"/>
      <c r="L37" s="92"/>
      <c r="N37" s="303"/>
      <c r="O37" s="21"/>
      <c r="R37" s="21"/>
      <c r="S37" s="135"/>
    </row>
    <row r="38" spans="1:20" s="12" customFormat="1" ht="43.5" customHeight="1" thickBot="1" x14ac:dyDescent="0.25">
      <c r="A38" s="381" t="s">
        <v>258</v>
      </c>
      <c r="B38" s="381"/>
      <c r="C38" s="381"/>
      <c r="D38" s="381"/>
      <c r="E38" s="9"/>
      <c r="F38" s="57">
        <f>SUM(F35:F37)</f>
        <v>23222</v>
      </c>
      <c r="G38" s="58"/>
      <c r="H38" s="57">
        <f>SUM(H35:H37)</f>
        <v>39277</v>
      </c>
      <c r="I38" s="58"/>
      <c r="J38" s="57">
        <f>SUM(J35:J37)</f>
        <v>38968</v>
      </c>
      <c r="K38" s="58"/>
      <c r="L38" s="57">
        <f>SUM(L35:L37)</f>
        <v>63731</v>
      </c>
      <c r="N38" s="304">
        <f>SUM(N35:N37)</f>
        <v>15746</v>
      </c>
      <c r="O38" s="58"/>
      <c r="R38" s="124"/>
      <c r="S38" s="135"/>
      <c r="T38" s="134"/>
    </row>
    <row r="39" spans="1:20" s="12" customFormat="1" ht="8.25" customHeight="1" thickTop="1" x14ac:dyDescent="0.2">
      <c r="A39" s="270"/>
      <c r="B39" s="270"/>
      <c r="C39" s="270"/>
      <c r="D39" s="270"/>
      <c r="E39" s="9"/>
      <c r="F39" s="58"/>
      <c r="G39" s="58"/>
      <c r="H39" s="58"/>
      <c r="I39" s="58"/>
      <c r="J39" s="58"/>
      <c r="K39" s="58"/>
      <c r="L39" s="58"/>
      <c r="N39" s="64"/>
      <c r="O39" s="58"/>
      <c r="R39" s="124"/>
      <c r="S39" s="135"/>
      <c r="T39" s="134"/>
    </row>
    <row r="40" spans="1:20" s="12" customFormat="1" ht="15" customHeight="1" x14ac:dyDescent="0.2">
      <c r="A40" s="270"/>
      <c r="B40" s="270"/>
      <c r="C40" s="270"/>
      <c r="D40" s="270"/>
      <c r="E40" s="9"/>
      <c r="F40" s="58"/>
      <c r="G40" s="58"/>
      <c r="H40" s="58"/>
      <c r="I40" s="58"/>
      <c r="J40" s="58"/>
      <c r="K40" s="58"/>
      <c r="L40" s="58"/>
      <c r="N40" s="64"/>
      <c r="O40" s="124"/>
      <c r="R40" s="124"/>
      <c r="S40" s="124"/>
    </row>
    <row r="41" spans="1:20" s="12" customFormat="1" ht="15" customHeight="1" x14ac:dyDescent="0.2">
      <c r="A41" s="381" t="s">
        <v>56</v>
      </c>
      <c r="B41" s="381"/>
      <c r="C41" s="381"/>
      <c r="D41" s="381"/>
      <c r="E41" s="9"/>
      <c r="F41" s="58"/>
      <c r="G41" s="58"/>
      <c r="H41" s="58"/>
      <c r="I41" s="58"/>
      <c r="J41" s="58"/>
      <c r="K41" s="58"/>
      <c r="L41" s="58"/>
      <c r="N41" s="64"/>
      <c r="O41" s="124"/>
      <c r="R41" s="124"/>
      <c r="S41" s="124"/>
    </row>
    <row r="42" spans="1:20" s="12" customFormat="1" ht="15" customHeight="1" x14ac:dyDescent="0.2">
      <c r="A42" s="269"/>
      <c r="B42" s="269"/>
      <c r="C42" s="367" t="s">
        <v>57</v>
      </c>
      <c r="D42" s="367"/>
      <c r="E42" s="9"/>
      <c r="F42" s="58">
        <f>J42-N42</f>
        <v>19886</v>
      </c>
      <c r="G42" s="58"/>
      <c r="H42" s="58">
        <v>32164</v>
      </c>
      <c r="I42" s="58"/>
      <c r="J42" s="58">
        <v>32952</v>
      </c>
      <c r="K42" s="58"/>
      <c r="L42" s="58">
        <v>53997</v>
      </c>
      <c r="N42" s="64">
        <v>13066</v>
      </c>
      <c r="O42" s="124"/>
      <c r="R42" s="124"/>
      <c r="S42" s="135"/>
    </row>
    <row r="43" spans="1:20" s="12" customFormat="1" ht="15" customHeight="1" x14ac:dyDescent="0.2">
      <c r="A43" s="269"/>
      <c r="B43" s="269"/>
      <c r="C43" s="367" t="s">
        <v>183</v>
      </c>
      <c r="D43" s="367"/>
      <c r="E43" s="9"/>
      <c r="F43" s="58">
        <f>J43-N43</f>
        <v>3336</v>
      </c>
      <c r="G43" s="58"/>
      <c r="H43" s="65">
        <v>7113</v>
      </c>
      <c r="I43" s="58"/>
      <c r="J43" s="65">
        <v>6016</v>
      </c>
      <c r="K43" s="58"/>
      <c r="L43" s="65">
        <v>9734</v>
      </c>
      <c r="N43" s="305">
        <v>2680</v>
      </c>
      <c r="O43" s="124"/>
      <c r="R43" s="124"/>
      <c r="S43" s="135"/>
    </row>
    <row r="44" spans="1:20" s="2" customFormat="1" ht="15" customHeight="1" x14ac:dyDescent="0.2">
      <c r="A44" s="18"/>
      <c r="B44" s="18"/>
      <c r="C44" s="18"/>
      <c r="D44" s="18"/>
      <c r="E44" s="18"/>
      <c r="F44" s="26"/>
      <c r="G44" s="58"/>
      <c r="H44" s="26"/>
      <c r="I44" s="58"/>
      <c r="J44" s="26"/>
      <c r="K44" s="58"/>
      <c r="L44" s="26"/>
      <c r="N44" s="18"/>
      <c r="O44" s="21"/>
      <c r="R44" s="21"/>
      <c r="S44" s="135"/>
    </row>
    <row r="45" spans="1:20" s="2" customFormat="1" ht="28.5" customHeight="1" thickBot="1" x14ac:dyDescent="0.25">
      <c r="A45" s="381" t="s">
        <v>257</v>
      </c>
      <c r="B45" s="381"/>
      <c r="C45" s="381"/>
      <c r="D45" s="381"/>
      <c r="E45" s="9"/>
      <c r="F45" s="57">
        <f>SUM(F42:F44)</f>
        <v>23222</v>
      </c>
      <c r="G45" s="58"/>
      <c r="H45" s="57">
        <f>SUM(H42:H44)</f>
        <v>39277</v>
      </c>
      <c r="I45" s="58"/>
      <c r="J45" s="57">
        <f>SUM(J42:J44)</f>
        <v>38968</v>
      </c>
      <c r="K45" s="58"/>
      <c r="L45" s="57">
        <f>SUM(L42:L44)</f>
        <v>63731</v>
      </c>
      <c r="N45" s="304">
        <f>SUM(N42:N44)</f>
        <v>15746</v>
      </c>
      <c r="O45" s="58"/>
      <c r="R45" s="21"/>
      <c r="S45" s="135"/>
    </row>
    <row r="46" spans="1:20" s="316" customFormat="1" ht="15" customHeight="1" thickTop="1" x14ac:dyDescent="0.2">
      <c r="A46" s="313"/>
      <c r="B46" s="313"/>
      <c r="C46" s="314"/>
      <c r="D46" s="315"/>
      <c r="E46" s="315"/>
      <c r="F46" s="349">
        <f>F38-F45</f>
        <v>0</v>
      </c>
      <c r="G46" s="350"/>
      <c r="H46" s="351">
        <f>H38-H45</f>
        <v>0</v>
      </c>
      <c r="I46" s="350"/>
      <c r="J46" s="349">
        <f>J38-J45</f>
        <v>0</v>
      </c>
      <c r="K46" s="350"/>
      <c r="L46" s="351">
        <f>L38-L45</f>
        <v>0</v>
      </c>
      <c r="N46" s="221">
        <f>N38-N45</f>
        <v>0</v>
      </c>
      <c r="O46" s="317"/>
      <c r="R46" s="318"/>
      <c r="S46" s="318"/>
    </row>
    <row r="47" spans="1:20" s="2" customFormat="1" ht="15" customHeight="1" x14ac:dyDescent="0.2">
      <c r="A47" s="380" t="s">
        <v>28</v>
      </c>
      <c r="B47" s="380"/>
      <c r="C47" s="381"/>
      <c r="D47" s="381"/>
      <c r="E47" s="82"/>
      <c r="F47" s="23"/>
      <c r="G47" s="58"/>
      <c r="H47" s="23"/>
      <c r="I47" s="58"/>
      <c r="J47" s="23"/>
      <c r="K47" s="58"/>
      <c r="L47" s="23"/>
      <c r="N47" s="31"/>
    </row>
    <row r="48" spans="1:20" s="2" customFormat="1" ht="15" customHeight="1" thickBot="1" x14ac:dyDescent="0.25">
      <c r="B48" s="384" t="s">
        <v>332</v>
      </c>
      <c r="C48" s="387"/>
      <c r="D48" s="387"/>
      <c r="E48" s="143"/>
      <c r="F48" s="48">
        <f>'Notes (Pursuant to Bursa Malay)'!I165</f>
        <v>3.8439977886284469</v>
      </c>
      <c r="G48" s="58"/>
      <c r="H48" s="48">
        <f>'Notes (Pursuant to Bursa Malay)'!K165</f>
        <v>6.3567729949800382</v>
      </c>
      <c r="I48" s="58"/>
      <c r="J48" s="48">
        <f>'Notes (Pursuant to Bursa Malay)'!M165</f>
        <v>6.3696779206921752</v>
      </c>
      <c r="K48" s="58"/>
      <c r="L48" s="48">
        <f>'Notes (Pursuant to Bursa Malay)'!O165</f>
        <v>10.671765682438041</v>
      </c>
      <c r="N48" s="306">
        <f>'Notes (Pursuant to Bursa Malay)'!Q165</f>
        <v>0</v>
      </c>
    </row>
    <row r="49" spans="1:18" s="2" customFormat="1" ht="15" customHeight="1" thickBot="1" x14ac:dyDescent="0.25">
      <c r="B49" s="384" t="s">
        <v>333</v>
      </c>
      <c r="C49" s="385"/>
      <c r="D49" s="385"/>
      <c r="E49" s="9"/>
      <c r="F49" s="48">
        <f>'Notes (Pursuant to Bursa Malay)'!I175</f>
        <v>3.6780440780826971</v>
      </c>
      <c r="G49" s="58"/>
      <c r="H49" s="48">
        <f>'Notes (Pursuant to Bursa Malay)'!K175</f>
        <v>6.0136599301859031</v>
      </c>
      <c r="I49" s="58"/>
      <c r="J49" s="48">
        <f>'Notes (Pursuant to Bursa Malay)'!M175</f>
        <v>6.0946851282802488</v>
      </c>
      <c r="K49" s="58"/>
      <c r="L49" s="48">
        <f>'Notes (Pursuant to Bursa Malay)'!O175</f>
        <v>10.095746649989062</v>
      </c>
      <c r="N49" s="306">
        <f>'Notes (Pursuant to Bursa Malay)'!Q175</f>
        <v>0</v>
      </c>
    </row>
    <row r="50" spans="1:18" s="2" customFormat="1" ht="15" customHeight="1" x14ac:dyDescent="0.2">
      <c r="C50" s="82"/>
      <c r="D50" s="82"/>
      <c r="F50" s="218"/>
      <c r="G50" s="219"/>
      <c r="H50" s="220"/>
      <c r="I50" s="221"/>
      <c r="J50" s="222"/>
      <c r="K50" s="222"/>
      <c r="L50" s="221"/>
      <c r="N50" s="221"/>
    </row>
    <row r="51" spans="1:18" s="2" customFormat="1" ht="15" customHeight="1" x14ac:dyDescent="0.2">
      <c r="C51" s="82"/>
      <c r="D51" s="82"/>
      <c r="F51" s="23"/>
      <c r="G51" s="23"/>
      <c r="H51" s="31"/>
      <c r="I51" s="31"/>
      <c r="J51" s="23"/>
      <c r="K51" s="23"/>
      <c r="L51" s="31"/>
    </row>
    <row r="52" spans="1:18" s="2" customFormat="1" ht="45" customHeight="1" x14ac:dyDescent="0.2">
      <c r="A52" s="388" t="s">
        <v>236</v>
      </c>
      <c r="B52" s="389"/>
      <c r="C52" s="389"/>
      <c r="D52" s="389"/>
      <c r="E52" s="389"/>
      <c r="F52" s="389"/>
      <c r="G52" s="389"/>
      <c r="H52" s="389"/>
      <c r="I52" s="389"/>
      <c r="J52" s="389"/>
      <c r="K52" s="389"/>
      <c r="L52" s="389"/>
    </row>
    <row r="53" spans="1:18" s="49" customFormat="1" ht="15" customHeight="1" x14ac:dyDescent="0.2">
      <c r="F53" s="50"/>
      <c r="G53" s="50"/>
    </row>
    <row r="54" spans="1:18" s="12" customFormat="1" ht="15" customHeight="1" x14ac:dyDescent="0.2">
      <c r="A54" s="367"/>
      <c r="B54" s="367"/>
      <c r="C54" s="367"/>
      <c r="D54" s="367"/>
      <c r="E54" s="90"/>
      <c r="F54" s="87"/>
      <c r="G54" s="87"/>
      <c r="H54" s="144"/>
      <c r="I54" s="144"/>
      <c r="J54" s="87"/>
      <c r="K54" s="87"/>
      <c r="L54" s="144"/>
      <c r="N54" s="282"/>
    </row>
    <row r="55" spans="1:18" s="49" customFormat="1" ht="60" customHeight="1" x14ac:dyDescent="0.2">
      <c r="A55" s="51"/>
      <c r="B55" s="145"/>
      <c r="C55" s="379"/>
      <c r="D55" s="386"/>
      <c r="E55" s="386"/>
      <c r="F55" s="386"/>
      <c r="G55" s="386"/>
      <c r="H55" s="386"/>
      <c r="I55" s="386"/>
      <c r="J55" s="386"/>
      <c r="K55" s="386"/>
      <c r="L55" s="386"/>
    </row>
    <row r="56" spans="1:18" s="49" customFormat="1" ht="15" customHeight="1" x14ac:dyDescent="0.2">
      <c r="A56" s="51"/>
      <c r="B56" s="51"/>
      <c r="C56" s="51"/>
      <c r="F56" s="52"/>
      <c r="G56" s="52"/>
      <c r="H56" s="53"/>
      <c r="J56" s="52"/>
      <c r="K56" s="52"/>
      <c r="L56" s="53"/>
    </row>
    <row r="57" spans="1:18" ht="15" customHeight="1" x14ac:dyDescent="0.2">
      <c r="A57" s="383"/>
      <c r="B57" s="383"/>
      <c r="C57" s="383"/>
      <c r="D57" s="383"/>
      <c r="E57" s="383"/>
      <c r="F57" s="383"/>
      <c r="G57" s="383"/>
      <c r="H57" s="383"/>
      <c r="I57" s="383"/>
      <c r="J57" s="383"/>
      <c r="K57" s="383"/>
      <c r="L57" s="383"/>
      <c r="M57" s="383"/>
      <c r="N57" s="383"/>
      <c r="O57" s="383"/>
      <c r="P57" s="383"/>
      <c r="Q57" s="383"/>
      <c r="R57" s="383"/>
    </row>
    <row r="58" spans="1:18" ht="15" customHeight="1" x14ac:dyDescent="0.2">
      <c r="A58" s="11"/>
      <c r="B58" s="11"/>
      <c r="C58" s="11"/>
      <c r="D58" s="11"/>
      <c r="E58" s="11"/>
      <c r="F58" s="11"/>
      <c r="G58" s="11"/>
      <c r="H58" s="11"/>
      <c r="I58" s="11"/>
      <c r="J58" s="11"/>
      <c r="K58" s="11"/>
      <c r="L58" s="11"/>
      <c r="M58" s="11"/>
      <c r="N58" s="278"/>
      <c r="O58" s="11"/>
      <c r="P58" s="93"/>
      <c r="Q58" s="93"/>
      <c r="R58" s="93"/>
    </row>
    <row r="59" spans="1:18" ht="15" customHeight="1" x14ac:dyDescent="0.2">
      <c r="A59" s="379"/>
      <c r="B59" s="379"/>
      <c r="C59" s="379"/>
      <c r="D59" s="379"/>
      <c r="E59" s="379"/>
      <c r="F59" s="379"/>
      <c r="G59" s="379"/>
      <c r="H59" s="379"/>
      <c r="I59" s="379"/>
      <c r="J59" s="379"/>
      <c r="K59" s="379"/>
      <c r="L59" s="379"/>
      <c r="M59" s="14"/>
      <c r="N59" s="284"/>
      <c r="O59" s="14"/>
      <c r="P59" s="93"/>
      <c r="Q59" s="93"/>
      <c r="R59" s="93"/>
    </row>
    <row r="60" spans="1:18" ht="15" customHeight="1" x14ac:dyDescent="0.2">
      <c r="A60" s="14"/>
      <c r="B60" s="14"/>
      <c r="C60" s="14"/>
      <c r="D60" s="14"/>
      <c r="E60" s="14"/>
      <c r="F60" s="14"/>
      <c r="G60" s="14"/>
      <c r="H60" s="14"/>
      <c r="I60" s="14"/>
      <c r="J60" s="14"/>
      <c r="K60" s="14"/>
      <c r="L60" s="14"/>
      <c r="M60" s="14"/>
      <c r="N60" s="284"/>
      <c r="O60" s="14"/>
      <c r="P60" s="2"/>
      <c r="Q60" s="2"/>
      <c r="R60" s="2"/>
    </row>
    <row r="61" spans="1:18" ht="15" customHeight="1" x14ac:dyDescent="0.2">
      <c r="A61" s="3"/>
      <c r="B61" s="3"/>
      <c r="C61" s="3"/>
      <c r="D61" s="2"/>
      <c r="E61" s="2"/>
      <c r="F61" s="2"/>
      <c r="G61" s="2"/>
      <c r="H61" s="2"/>
      <c r="I61" s="2"/>
      <c r="J61" s="2"/>
      <c r="K61" s="2"/>
      <c r="L61" s="2"/>
      <c r="M61" s="2"/>
      <c r="N61" s="2"/>
      <c r="O61" s="31"/>
      <c r="P61" s="2"/>
      <c r="Q61" s="2"/>
      <c r="R61" s="2"/>
    </row>
    <row r="62" spans="1:18" ht="15" customHeight="1" x14ac:dyDescent="0.2">
      <c r="A62" s="2"/>
      <c r="B62" s="2"/>
      <c r="C62" s="2"/>
      <c r="D62" s="2"/>
      <c r="E62" s="2"/>
      <c r="F62" s="2"/>
      <c r="G62" s="2"/>
      <c r="H62" s="2"/>
      <c r="I62" s="2"/>
      <c r="J62" s="2"/>
      <c r="K62" s="2"/>
      <c r="L62" s="2"/>
      <c r="M62" s="2"/>
      <c r="N62" s="2"/>
      <c r="O62" s="31"/>
      <c r="P62" s="2"/>
      <c r="Q62" s="2"/>
      <c r="R62" s="2"/>
    </row>
    <row r="63" spans="1:18" ht="15" customHeight="1" x14ac:dyDescent="0.2">
      <c r="A63" s="379"/>
      <c r="B63" s="379"/>
      <c r="C63" s="379"/>
      <c r="D63" s="379"/>
      <c r="E63" s="379"/>
      <c r="F63" s="379"/>
      <c r="G63" s="379"/>
      <c r="H63" s="379"/>
      <c r="I63" s="379"/>
      <c r="J63" s="379"/>
      <c r="K63" s="379"/>
      <c r="L63" s="379"/>
      <c r="M63" s="14"/>
      <c r="N63" s="284"/>
      <c r="O63" s="14"/>
      <c r="P63" s="93"/>
      <c r="Q63" s="93"/>
      <c r="R63" s="93"/>
    </row>
    <row r="64" spans="1:18" ht="15" customHeight="1" x14ac:dyDescent="0.2">
      <c r="C64" s="93"/>
      <c r="D64" s="93"/>
      <c r="F64" s="26"/>
      <c r="G64" s="26"/>
    </row>
    <row r="65" spans="1:20" ht="15" customHeight="1" x14ac:dyDescent="0.2">
      <c r="A65" s="3"/>
      <c r="B65" s="3"/>
      <c r="C65" s="3"/>
      <c r="D65" s="3"/>
      <c r="E65" s="2"/>
      <c r="F65" s="2"/>
      <c r="G65" s="2"/>
      <c r="H65" s="2"/>
      <c r="I65" s="2"/>
      <c r="J65" s="2"/>
      <c r="K65" s="2"/>
      <c r="L65" s="2"/>
      <c r="M65" s="2"/>
      <c r="N65" s="2"/>
      <c r="O65" s="31"/>
      <c r="P65" s="2"/>
      <c r="Q65" s="2"/>
      <c r="R65" s="2"/>
    </row>
    <row r="66" spans="1:20" ht="15" customHeight="1" x14ac:dyDescent="0.2">
      <c r="A66" s="2"/>
      <c r="B66" s="2"/>
      <c r="C66" s="2"/>
      <c r="D66" s="2"/>
      <c r="E66" s="2"/>
      <c r="F66" s="2"/>
      <c r="G66" s="2"/>
      <c r="H66" s="2"/>
      <c r="I66" s="2"/>
      <c r="J66" s="2"/>
      <c r="K66" s="2"/>
      <c r="L66" s="2"/>
      <c r="M66" s="2"/>
      <c r="N66" s="2"/>
      <c r="O66" s="31"/>
      <c r="P66" s="2"/>
      <c r="Q66" s="2"/>
      <c r="R66" s="2"/>
    </row>
    <row r="67" spans="1:20" ht="15" customHeight="1" x14ac:dyDescent="0.2">
      <c r="A67" s="379"/>
      <c r="B67" s="379"/>
      <c r="C67" s="379"/>
      <c r="D67" s="379"/>
      <c r="E67" s="379"/>
      <c r="F67" s="379"/>
      <c r="G67" s="379"/>
      <c r="H67" s="379"/>
      <c r="I67" s="379"/>
      <c r="J67" s="379"/>
      <c r="K67" s="379"/>
      <c r="L67" s="379"/>
      <c r="M67" s="14"/>
      <c r="N67" s="284"/>
      <c r="O67" s="14"/>
      <c r="P67" s="93"/>
      <c r="Q67" s="93"/>
      <c r="R67" s="93"/>
    </row>
    <row r="68" spans="1:20" ht="15" customHeight="1" x14ac:dyDescent="0.2">
      <c r="C68" s="93"/>
      <c r="D68" s="93"/>
      <c r="F68" s="26"/>
      <c r="G68" s="26"/>
    </row>
    <row r="69" spans="1:20" ht="15" customHeight="1" x14ac:dyDescent="0.2">
      <c r="A69" s="3"/>
      <c r="B69" s="3"/>
      <c r="C69" s="3"/>
      <c r="D69" s="2"/>
      <c r="E69" s="2"/>
      <c r="F69" s="2"/>
      <c r="G69" s="2"/>
      <c r="H69" s="2"/>
      <c r="I69" s="2"/>
      <c r="J69" s="2"/>
      <c r="K69" s="2"/>
      <c r="L69" s="2"/>
      <c r="M69" s="2"/>
      <c r="N69" s="2"/>
      <c r="O69" s="2"/>
      <c r="P69" s="2"/>
      <c r="Q69" s="2"/>
      <c r="R69" s="2"/>
    </row>
    <row r="70" spans="1:20" ht="15" customHeight="1" x14ac:dyDescent="0.2">
      <c r="A70" s="3"/>
      <c r="B70" s="3"/>
      <c r="C70" s="3"/>
      <c r="D70" s="2"/>
      <c r="E70" s="2"/>
      <c r="F70" s="2"/>
      <c r="G70" s="2"/>
      <c r="H70" s="2"/>
      <c r="I70" s="2"/>
      <c r="J70" s="2"/>
      <c r="K70" s="2"/>
      <c r="L70" s="2"/>
      <c r="M70" s="2"/>
      <c r="N70" s="2"/>
      <c r="O70" s="2"/>
      <c r="P70" s="2"/>
      <c r="Q70" s="2"/>
      <c r="R70" s="2"/>
    </row>
    <row r="71" spans="1:20" ht="15" customHeight="1" x14ac:dyDescent="0.2">
      <c r="A71" s="382"/>
      <c r="B71" s="382"/>
      <c r="C71" s="382"/>
      <c r="D71" s="382"/>
      <c r="E71" s="382"/>
      <c r="F71" s="382"/>
      <c r="G71" s="382"/>
      <c r="H71" s="382"/>
      <c r="I71" s="382"/>
      <c r="J71" s="382"/>
      <c r="K71" s="382"/>
      <c r="L71" s="382"/>
      <c r="M71" s="93"/>
      <c r="N71" s="93"/>
      <c r="O71" s="93"/>
      <c r="P71" s="93"/>
      <c r="Q71" s="93"/>
      <c r="R71" s="93"/>
    </row>
    <row r="72" spans="1:20" ht="15" customHeight="1" x14ac:dyDescent="0.2">
      <c r="A72" s="2"/>
      <c r="B72" s="2"/>
      <c r="C72" s="2"/>
      <c r="D72" s="2"/>
      <c r="E72" s="2"/>
      <c r="F72" s="2"/>
      <c r="G72" s="2"/>
      <c r="H72" s="2"/>
      <c r="I72" s="2"/>
      <c r="J72" s="2"/>
      <c r="K72" s="2"/>
      <c r="L72" s="2"/>
      <c r="M72" s="2"/>
      <c r="N72" s="2"/>
      <c r="O72" s="2"/>
      <c r="P72" s="2"/>
      <c r="Q72" s="2"/>
      <c r="R72" s="2"/>
    </row>
    <row r="73" spans="1:20" ht="15" customHeight="1" x14ac:dyDescent="0.2">
      <c r="A73" s="382"/>
      <c r="B73" s="382"/>
      <c r="C73" s="382"/>
      <c r="D73" s="382"/>
      <c r="E73" s="382"/>
      <c r="F73" s="382"/>
      <c r="G73" s="382"/>
      <c r="H73" s="382"/>
      <c r="I73" s="382"/>
      <c r="J73" s="382"/>
      <c r="K73" s="382"/>
      <c r="L73" s="382"/>
      <c r="M73" s="14"/>
      <c r="N73" s="284"/>
      <c r="O73" s="14"/>
      <c r="P73" s="2"/>
      <c r="Q73" s="2"/>
      <c r="R73" s="2"/>
    </row>
    <row r="75" spans="1:20" ht="15" customHeight="1" x14ac:dyDescent="0.2">
      <c r="A75" s="3"/>
    </row>
    <row r="77" spans="1:20" ht="15" customHeight="1" x14ac:dyDescent="0.2">
      <c r="A77" s="379"/>
      <c r="B77" s="379"/>
      <c r="C77" s="379"/>
      <c r="D77" s="379"/>
      <c r="E77" s="379"/>
      <c r="F77" s="379"/>
      <c r="G77" s="379"/>
      <c r="H77" s="379"/>
      <c r="I77" s="379"/>
      <c r="J77" s="379"/>
      <c r="K77" s="379"/>
      <c r="L77" s="379"/>
    </row>
    <row r="78" spans="1:20" s="2" customFormat="1" ht="15" customHeight="1" x14ac:dyDescent="0.2">
      <c r="C78" s="18"/>
      <c r="D78" s="18"/>
      <c r="E78" s="18"/>
      <c r="F78" s="18"/>
      <c r="G78" s="18"/>
      <c r="H78" s="18"/>
      <c r="I78" s="18"/>
      <c r="J78" s="18"/>
      <c r="K78" s="18"/>
      <c r="L78" s="18"/>
      <c r="M78" s="18"/>
      <c r="N78" s="18"/>
      <c r="O78" s="18"/>
      <c r="P78" s="18"/>
      <c r="Q78" s="18"/>
      <c r="R78" s="18"/>
      <c r="S78" s="18"/>
      <c r="T78" s="18"/>
    </row>
    <row r="79" spans="1:20" s="2" customFormat="1" ht="15" customHeight="1" x14ac:dyDescent="0.2">
      <c r="C79" s="18"/>
      <c r="D79" s="18"/>
      <c r="E79" s="18"/>
      <c r="F79" s="18"/>
      <c r="G79" s="18"/>
      <c r="H79" s="18"/>
      <c r="I79" s="18"/>
      <c r="J79" s="18"/>
      <c r="K79" s="18"/>
      <c r="L79" s="18"/>
      <c r="M79" s="18"/>
      <c r="N79" s="18"/>
      <c r="O79" s="18"/>
      <c r="P79" s="18"/>
      <c r="Q79" s="18"/>
      <c r="R79" s="18"/>
      <c r="S79" s="18"/>
      <c r="T79" s="18"/>
    </row>
    <row r="80" spans="1:20" s="2" customFormat="1" ht="15" customHeight="1" x14ac:dyDescent="0.2">
      <c r="J80" s="47"/>
      <c r="K80" s="47"/>
    </row>
    <row r="81" spans="1:11" s="2" customFormat="1" ht="15" customHeight="1" x14ac:dyDescent="0.2">
      <c r="J81" s="47"/>
      <c r="K81" s="47"/>
    </row>
    <row r="82" spans="1:11" s="2" customFormat="1" ht="15" customHeight="1" x14ac:dyDescent="0.2">
      <c r="A82" s="3"/>
      <c r="B82" s="3"/>
      <c r="J82" s="3"/>
      <c r="K82" s="3"/>
    </row>
    <row r="83" spans="1:11" s="2" customFormat="1" ht="15" customHeight="1" x14ac:dyDescent="0.2">
      <c r="B83" s="3"/>
      <c r="C83" s="3"/>
      <c r="J83" s="3"/>
      <c r="K83" s="3"/>
    </row>
    <row r="84" spans="1:11" s="2" customFormat="1" ht="15" customHeight="1" x14ac:dyDescent="0.2">
      <c r="B84" s="3"/>
    </row>
  </sheetData>
  <mergeCells count="41">
    <mergeCell ref="A45:D45"/>
    <mergeCell ref="A54:D54"/>
    <mergeCell ref="A52:L52"/>
    <mergeCell ref="A28:D28"/>
    <mergeCell ref="A31:E31"/>
    <mergeCell ref="A33:D33"/>
    <mergeCell ref="A37:D37"/>
    <mergeCell ref="C42:D42"/>
    <mergeCell ref="A35:D35"/>
    <mergeCell ref="C43:D43"/>
    <mergeCell ref="A41:D41"/>
    <mergeCell ref="A36:D36"/>
    <mergeCell ref="A38:D38"/>
    <mergeCell ref="A29:D29"/>
    <mergeCell ref="A32:D32"/>
    <mergeCell ref="A77:L77"/>
    <mergeCell ref="A47:D47"/>
    <mergeCell ref="A73:L73"/>
    <mergeCell ref="A71:L71"/>
    <mergeCell ref="A57:R57"/>
    <mergeCell ref="B49:D49"/>
    <mergeCell ref="A59:L59"/>
    <mergeCell ref="C55:L55"/>
    <mergeCell ref="A63:L63"/>
    <mergeCell ref="B48:D48"/>
    <mergeCell ref="A67:L67"/>
    <mergeCell ref="A1:L1"/>
    <mergeCell ref="A2:L2"/>
    <mergeCell ref="A3:L3"/>
    <mergeCell ref="A5:L5"/>
    <mergeCell ref="J12:L12"/>
    <mergeCell ref="A7:L7"/>
    <mergeCell ref="H11:J11"/>
    <mergeCell ref="A23:D23"/>
    <mergeCell ref="A20:D20"/>
    <mergeCell ref="A19:D19"/>
    <mergeCell ref="F12:H12"/>
    <mergeCell ref="A27:D27"/>
    <mergeCell ref="A21:D21"/>
    <mergeCell ref="A25:D25"/>
    <mergeCell ref="A26:D26"/>
  </mergeCells>
  <phoneticPr fontId="0" type="noConversion"/>
  <printOptions horizontalCentered="1"/>
  <pageMargins left="0.5" right="0.5" top="0.75" bottom="0.75" header="0.5" footer="0.25"/>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showGridLines="0" view="pageBreakPreview" topLeftCell="A7" zoomScaleNormal="100" zoomScaleSheetLayoutView="100" workbookViewId="0">
      <selection activeCell="B41" sqref="B41"/>
    </sheetView>
  </sheetViews>
  <sheetFormatPr defaultColWidth="9.140625" defaultRowHeight="15" customHeight="1" x14ac:dyDescent="0.2"/>
  <cols>
    <col min="1" max="1" width="2.7109375" style="2" customWidth="1"/>
    <col min="2" max="2" width="43.28515625" style="2" customWidth="1"/>
    <col min="3" max="3" width="16.7109375" style="2" customWidth="1"/>
    <col min="4" max="4" width="5.7109375" style="2" customWidth="1"/>
    <col min="5" max="5" width="16.7109375" style="2" customWidth="1"/>
    <col min="6" max="6" width="1.7109375" style="2" customWidth="1"/>
    <col min="7" max="8" width="9.140625" style="2"/>
    <col min="9" max="9" width="0" style="2" hidden="1" customWidth="1"/>
    <col min="10" max="16384" width="9.140625" style="2"/>
  </cols>
  <sheetData>
    <row r="1" spans="1:6" ht="15" customHeight="1" x14ac:dyDescent="0.2">
      <c r="A1" s="3" t="s">
        <v>173</v>
      </c>
      <c r="B1" s="3"/>
    </row>
    <row r="3" spans="1:6" ht="15" customHeight="1" x14ac:dyDescent="0.2">
      <c r="C3" s="210"/>
      <c r="D3" s="7"/>
      <c r="E3" s="56"/>
    </row>
    <row r="4" spans="1:6" ht="15" customHeight="1" x14ac:dyDescent="0.2">
      <c r="C4" s="56" t="s">
        <v>259</v>
      </c>
      <c r="D4" s="7"/>
      <c r="E4" s="56" t="s">
        <v>60</v>
      </c>
    </row>
    <row r="5" spans="1:6" ht="15" customHeight="1" x14ac:dyDescent="0.2">
      <c r="C5" s="211" t="s">
        <v>272</v>
      </c>
      <c r="D5" s="7"/>
      <c r="E5" s="131" t="s">
        <v>211</v>
      </c>
    </row>
    <row r="6" spans="1:6" ht="15" customHeight="1" x14ac:dyDescent="0.2">
      <c r="C6" s="208" t="s">
        <v>3</v>
      </c>
      <c r="D6" s="6"/>
      <c r="E6" s="6" t="s">
        <v>3</v>
      </c>
    </row>
    <row r="7" spans="1:6" ht="15" customHeight="1" x14ac:dyDescent="0.2">
      <c r="C7" s="208" t="s">
        <v>10</v>
      </c>
      <c r="D7" s="6"/>
      <c r="E7" s="6" t="s">
        <v>254</v>
      </c>
    </row>
    <row r="8" spans="1:6" ht="15" customHeight="1" x14ac:dyDescent="0.2">
      <c r="A8" s="3" t="s">
        <v>78</v>
      </c>
      <c r="B8" s="3"/>
      <c r="C8" s="206"/>
      <c r="D8" s="31"/>
      <c r="E8" s="23"/>
    </row>
    <row r="9" spans="1:6" ht="15" customHeight="1" x14ac:dyDescent="0.2">
      <c r="B9" s="2" t="s">
        <v>328</v>
      </c>
      <c r="C9" s="23">
        <v>766175</v>
      </c>
      <c r="D9" s="31"/>
      <c r="E9" s="23">
        <v>692898</v>
      </c>
    </row>
    <row r="10" spans="1:6" ht="15" customHeight="1" x14ac:dyDescent="0.2">
      <c r="B10" s="2" t="s">
        <v>47</v>
      </c>
      <c r="C10" s="23">
        <v>246243</v>
      </c>
      <c r="D10" s="31"/>
      <c r="E10" s="23">
        <v>278844</v>
      </c>
    </row>
    <row r="11" spans="1:6" ht="15" hidden="1" customHeight="1" x14ac:dyDescent="0.2">
      <c r="B11" s="2" t="s">
        <v>105</v>
      </c>
      <c r="C11" s="23"/>
      <c r="D11" s="31"/>
      <c r="E11" s="23"/>
    </row>
    <row r="12" spans="1:6" ht="15" hidden="1" customHeight="1" x14ac:dyDescent="0.2">
      <c r="B12" s="2" t="s">
        <v>41</v>
      </c>
      <c r="C12" s="23">
        <v>0</v>
      </c>
      <c r="D12" s="31"/>
      <c r="E12" s="23">
        <v>0</v>
      </c>
      <c r="F12" s="25"/>
    </row>
    <row r="13" spans="1:6" ht="15" customHeight="1" x14ac:dyDescent="0.2">
      <c r="B13" s="2" t="s">
        <v>123</v>
      </c>
      <c r="C13" s="23">
        <v>599</v>
      </c>
      <c r="D13" s="31"/>
      <c r="E13" s="23">
        <v>599</v>
      </c>
      <c r="F13" s="25"/>
    </row>
    <row r="14" spans="1:6" ht="15" customHeight="1" thickBot="1" x14ac:dyDescent="0.25">
      <c r="A14" s="3" t="s">
        <v>79</v>
      </c>
      <c r="B14" s="3"/>
      <c r="C14" s="28">
        <f>SUM(C9:C13)</f>
        <v>1013017</v>
      </c>
      <c r="D14" s="31"/>
      <c r="E14" s="28">
        <f>SUM(E9:E13)</f>
        <v>972341</v>
      </c>
    </row>
    <row r="15" spans="1:6" ht="15" customHeight="1" x14ac:dyDescent="0.2">
      <c r="B15" s="3"/>
      <c r="C15" s="23"/>
      <c r="D15" s="31"/>
      <c r="E15" s="23"/>
    </row>
    <row r="16" spans="1:6" ht="15" customHeight="1" x14ac:dyDescent="0.2">
      <c r="B16" s="82" t="s">
        <v>12</v>
      </c>
      <c r="C16" s="22">
        <v>25749</v>
      </c>
      <c r="D16" s="29"/>
      <c r="E16" s="22">
        <v>26301</v>
      </c>
    </row>
    <row r="17" spans="1:9" ht="15" customHeight="1" x14ac:dyDescent="0.2">
      <c r="B17" s="361" t="s">
        <v>329</v>
      </c>
      <c r="C17" s="22">
        <f>139143-C18+7091</f>
        <v>143241</v>
      </c>
      <c r="D17" s="29"/>
      <c r="E17" s="22">
        <f>80812-E18</f>
        <v>78042</v>
      </c>
    </row>
    <row r="18" spans="1:9" ht="15" customHeight="1" x14ac:dyDescent="0.2">
      <c r="B18" s="82" t="s">
        <v>218</v>
      </c>
      <c r="C18" s="22">
        <v>2993</v>
      </c>
      <c r="D18" s="29"/>
      <c r="E18" s="22">
        <v>2770</v>
      </c>
    </row>
    <row r="19" spans="1:9" ht="15" customHeight="1" x14ac:dyDescent="0.2">
      <c r="B19" s="82" t="s">
        <v>62</v>
      </c>
      <c r="C19" s="22">
        <v>78258</v>
      </c>
      <c r="D19" s="29"/>
      <c r="E19" s="22">
        <v>167194</v>
      </c>
    </row>
    <row r="20" spans="1:9" ht="15" customHeight="1" thickBot="1" x14ac:dyDescent="0.25">
      <c r="A20" s="3" t="s">
        <v>80</v>
      </c>
      <c r="C20" s="28">
        <f>SUM(C16:C19)</f>
        <v>250241</v>
      </c>
      <c r="D20" s="29"/>
      <c r="E20" s="28">
        <f>SUM(E16:E19)</f>
        <v>274307</v>
      </c>
    </row>
    <row r="21" spans="1:9" ht="30" customHeight="1" thickBot="1" x14ac:dyDescent="0.25">
      <c r="A21" s="3" t="s">
        <v>81</v>
      </c>
      <c r="C21" s="67">
        <f>C20+C14</f>
        <v>1263258</v>
      </c>
      <c r="E21" s="67">
        <f>E20+E14</f>
        <v>1246648</v>
      </c>
    </row>
    <row r="22" spans="1:9" ht="15" customHeight="1" thickTop="1" x14ac:dyDescent="0.2"/>
    <row r="23" spans="1:9" ht="15" customHeight="1" x14ac:dyDescent="0.2">
      <c r="A23" s="3" t="s">
        <v>82</v>
      </c>
    </row>
    <row r="24" spans="1:9" ht="15" customHeight="1" x14ac:dyDescent="0.2">
      <c r="B24" s="82" t="s">
        <v>9</v>
      </c>
      <c r="C24" s="23">
        <v>258663</v>
      </c>
      <c r="D24" s="31"/>
      <c r="E24" s="23">
        <v>254548</v>
      </c>
    </row>
    <row r="25" spans="1:9" ht="15" customHeight="1" x14ac:dyDescent="0.2">
      <c r="B25" s="82" t="s">
        <v>103</v>
      </c>
      <c r="C25" s="23">
        <v>50895</v>
      </c>
      <c r="D25" s="31"/>
      <c r="E25" s="23">
        <v>39925</v>
      </c>
    </row>
    <row r="26" spans="1:9" ht="15" customHeight="1" x14ac:dyDescent="0.2">
      <c r="B26" s="82" t="s">
        <v>205</v>
      </c>
      <c r="C26" s="23">
        <v>4944</v>
      </c>
      <c r="D26" s="31"/>
      <c r="E26" s="23">
        <v>5149</v>
      </c>
    </row>
    <row r="27" spans="1:9" ht="15" customHeight="1" x14ac:dyDescent="0.2">
      <c r="B27" s="82" t="s">
        <v>140</v>
      </c>
      <c r="C27" s="23">
        <v>26245</v>
      </c>
      <c r="D27" s="31"/>
      <c r="E27" s="23">
        <v>26245</v>
      </c>
    </row>
    <row r="28" spans="1:9" ht="15" customHeight="1" x14ac:dyDescent="0.2">
      <c r="B28" s="82" t="s">
        <v>83</v>
      </c>
      <c r="C28" s="23">
        <v>256450</v>
      </c>
      <c r="D28" s="31"/>
      <c r="E28" s="23">
        <v>298149</v>
      </c>
      <c r="F28" s="31"/>
    </row>
    <row r="29" spans="1:9" ht="30" customHeight="1" x14ac:dyDescent="0.2">
      <c r="A29" s="394" t="s">
        <v>110</v>
      </c>
      <c r="B29" s="387"/>
      <c r="C29" s="68">
        <f>SUM(C24:C28)</f>
        <v>597197</v>
      </c>
      <c r="D29" s="31"/>
      <c r="E29" s="68">
        <f>SUM(E24:E28)</f>
        <v>624016</v>
      </c>
      <c r="F29" s="25"/>
    </row>
    <row r="30" spans="1:9" ht="15" customHeight="1" x14ac:dyDescent="0.2">
      <c r="A30" s="191" t="s">
        <v>184</v>
      </c>
      <c r="C30" s="23">
        <v>200647</v>
      </c>
      <c r="D30" s="31"/>
      <c r="E30" s="23">
        <v>194631</v>
      </c>
      <c r="F30" s="25"/>
    </row>
    <row r="31" spans="1:9" ht="15" customHeight="1" thickBot="1" x14ac:dyDescent="0.25">
      <c r="A31" s="3" t="s">
        <v>84</v>
      </c>
      <c r="C31" s="28">
        <f>SUM(C29:C30)</f>
        <v>797844</v>
      </c>
      <c r="D31" s="31"/>
      <c r="E31" s="28">
        <f>SUM(E29:E30)</f>
        <v>818647</v>
      </c>
      <c r="F31" s="25"/>
    </row>
    <row r="32" spans="1:9" ht="15" customHeight="1" x14ac:dyDescent="0.2">
      <c r="A32" s="3"/>
      <c r="C32" s="23"/>
      <c r="D32" s="31"/>
      <c r="E32" s="23"/>
      <c r="F32" s="25"/>
      <c r="I32" s="2">
        <v>-3942</v>
      </c>
    </row>
    <row r="33" spans="1:11" ht="15" customHeight="1" x14ac:dyDescent="0.2">
      <c r="A33" s="3" t="s">
        <v>85</v>
      </c>
      <c r="C33" s="23"/>
      <c r="D33" s="31"/>
      <c r="E33" s="23"/>
      <c r="F33" s="25"/>
    </row>
    <row r="34" spans="1:11" ht="15" customHeight="1" x14ac:dyDescent="0.2">
      <c r="A34" s="3"/>
      <c r="B34" s="2" t="s">
        <v>42</v>
      </c>
      <c r="C34" s="23">
        <v>84320</v>
      </c>
      <c r="D34" s="31"/>
      <c r="E34" s="23">
        <v>90933</v>
      </c>
      <c r="F34" s="25"/>
    </row>
    <row r="35" spans="1:11" ht="15" customHeight="1" x14ac:dyDescent="0.2">
      <c r="A35" s="3"/>
      <c r="B35" s="361" t="s">
        <v>330</v>
      </c>
      <c r="C35" s="23">
        <v>200000</v>
      </c>
      <c r="D35" s="31"/>
      <c r="E35" s="23">
        <v>150000</v>
      </c>
      <c r="F35" s="25"/>
      <c r="I35" s="2">
        <v>-5369</v>
      </c>
    </row>
    <row r="36" spans="1:11" ht="15" customHeight="1" x14ac:dyDescent="0.2">
      <c r="A36" s="3"/>
      <c r="B36" s="82" t="s">
        <v>229</v>
      </c>
      <c r="C36" s="23">
        <v>13929</v>
      </c>
      <c r="D36" s="31"/>
      <c r="E36" s="23">
        <v>21037</v>
      </c>
      <c r="F36" s="25"/>
    </row>
    <row r="37" spans="1:11" ht="15" customHeight="1" thickBot="1" x14ac:dyDescent="0.25">
      <c r="A37" s="3" t="s">
        <v>86</v>
      </c>
      <c r="C37" s="28">
        <f>SUM(C34:C36)</f>
        <v>298249</v>
      </c>
      <c r="D37" s="31"/>
      <c r="E37" s="28">
        <f>SUM(E34:E36)</f>
        <v>261970</v>
      </c>
      <c r="F37" s="25"/>
    </row>
    <row r="38" spans="1:11" ht="15" customHeight="1" x14ac:dyDescent="0.2">
      <c r="A38" s="3"/>
      <c r="C38" s="23"/>
      <c r="D38" s="31"/>
      <c r="E38" s="23"/>
      <c r="F38" s="25"/>
    </row>
    <row r="39" spans="1:11" ht="15" customHeight="1" x14ac:dyDescent="0.2">
      <c r="A39" s="3" t="s">
        <v>8</v>
      </c>
      <c r="B39" s="3"/>
      <c r="C39" s="22"/>
      <c r="D39" s="29"/>
      <c r="E39" s="22"/>
      <c r="F39" s="25"/>
    </row>
    <row r="40" spans="1:11" ht="15" customHeight="1" x14ac:dyDescent="0.2">
      <c r="A40" s="3"/>
      <c r="B40" s="82" t="s">
        <v>229</v>
      </c>
      <c r="C40" s="22">
        <f>100318+912</f>
        <v>101230</v>
      </c>
      <c r="D40" s="29"/>
      <c r="E40" s="22">
        <f>151343+5855</f>
        <v>157198</v>
      </c>
      <c r="F40" s="25"/>
    </row>
    <row r="41" spans="1:11" ht="15" customHeight="1" x14ac:dyDescent="0.2">
      <c r="A41" s="3"/>
      <c r="B41" s="361" t="s">
        <v>331</v>
      </c>
      <c r="C41" s="22">
        <v>65150</v>
      </c>
      <c r="D41" s="29"/>
      <c r="E41" s="22">
        <v>0</v>
      </c>
      <c r="F41" s="25"/>
    </row>
    <row r="42" spans="1:11" ht="15" customHeight="1" x14ac:dyDescent="0.2">
      <c r="B42" s="82" t="s">
        <v>104</v>
      </c>
      <c r="C42" s="22">
        <v>785</v>
      </c>
      <c r="D42" s="29"/>
      <c r="E42" s="22">
        <v>8833</v>
      </c>
      <c r="F42" s="25"/>
    </row>
    <row r="43" spans="1:11" ht="15" customHeight="1" x14ac:dyDescent="0.2">
      <c r="A43" s="3" t="s">
        <v>122</v>
      </c>
      <c r="C43" s="68">
        <f>SUM(C40:C42)</f>
        <v>167165</v>
      </c>
      <c r="D43" s="29"/>
      <c r="E43" s="68">
        <f>SUM(E40:E42)</f>
        <v>166031</v>
      </c>
      <c r="F43" s="25"/>
    </row>
    <row r="44" spans="1:11" ht="15" customHeight="1" thickBot="1" x14ac:dyDescent="0.25">
      <c r="A44" s="3" t="s">
        <v>87</v>
      </c>
      <c r="C44" s="28">
        <f>C43+C37</f>
        <v>465414</v>
      </c>
      <c r="D44" s="31"/>
      <c r="E44" s="28">
        <f>E43+E37</f>
        <v>428001</v>
      </c>
      <c r="F44" s="25"/>
    </row>
    <row r="45" spans="1:11" ht="30" customHeight="1" thickBot="1" x14ac:dyDescent="0.25">
      <c r="A45" s="3" t="s">
        <v>88</v>
      </c>
      <c r="C45" s="95">
        <f>C44+C31</f>
        <v>1263258</v>
      </c>
      <c r="D45" s="31"/>
      <c r="E45" s="95">
        <f>E44+E31</f>
        <v>1246648</v>
      </c>
      <c r="F45" s="25"/>
    </row>
    <row r="46" spans="1:11" ht="15" customHeight="1" thickTop="1" x14ac:dyDescent="0.2">
      <c r="C46" s="352">
        <f>C21-C45</f>
        <v>0</v>
      </c>
      <c r="D46" s="228"/>
      <c r="E46" s="353">
        <f>E21-E45</f>
        <v>0</v>
      </c>
    </row>
    <row r="47" spans="1:11" ht="15" customHeight="1" thickBot="1" x14ac:dyDescent="0.25">
      <c r="A47" s="83" t="s">
        <v>93</v>
      </c>
      <c r="B47" s="78"/>
      <c r="C47" s="84">
        <f>C29/C53</f>
        <v>1.1543920081341359</v>
      </c>
      <c r="D47" s="78"/>
      <c r="E47" s="84">
        <f>E29/E53</f>
        <v>1.2257334569511449</v>
      </c>
      <c r="F47" s="96"/>
      <c r="G47" s="96"/>
      <c r="H47" s="96"/>
      <c r="I47" s="96"/>
      <c r="J47" s="96"/>
      <c r="K47" s="96"/>
    </row>
    <row r="48" spans="1:11" ht="15" customHeight="1" x14ac:dyDescent="0.2">
      <c r="A48" s="83"/>
      <c r="B48" s="78"/>
      <c r="C48" s="78"/>
      <c r="D48" s="78"/>
      <c r="E48" s="78"/>
      <c r="F48" s="96"/>
      <c r="G48" s="96"/>
      <c r="H48" s="96"/>
      <c r="I48" s="96"/>
      <c r="J48" s="96"/>
      <c r="K48" s="96"/>
    </row>
    <row r="49" spans="1:9" ht="60" customHeight="1" x14ac:dyDescent="0.2">
      <c r="A49" s="395" t="s">
        <v>237</v>
      </c>
      <c r="B49" s="395"/>
      <c r="C49" s="395"/>
      <c r="D49" s="395"/>
      <c r="E49" s="395"/>
      <c r="F49" s="395"/>
      <c r="G49" s="97"/>
      <c r="H49" s="97"/>
      <c r="I49" s="97"/>
    </row>
    <row r="50" spans="1:9" ht="15" customHeight="1" x14ac:dyDescent="0.2">
      <c r="C50" s="31"/>
      <c r="D50" s="31"/>
      <c r="E50" s="31"/>
    </row>
    <row r="51" spans="1:9" ht="15" customHeight="1" x14ac:dyDescent="0.2">
      <c r="C51" s="54"/>
      <c r="D51" s="31"/>
      <c r="E51" s="54"/>
    </row>
    <row r="52" spans="1:9" ht="15" customHeight="1" x14ac:dyDescent="0.2">
      <c r="C52" s="31"/>
      <c r="D52" s="31"/>
      <c r="E52" s="31"/>
    </row>
    <row r="53" spans="1:9" ht="15" hidden="1" customHeight="1" x14ac:dyDescent="0.2">
      <c r="C53" s="31">
        <f>(C24*2)</f>
        <v>517326</v>
      </c>
      <c r="D53" s="31"/>
      <c r="E53" s="31">
        <f>E24*2</f>
        <v>509096</v>
      </c>
      <c r="F53" s="31">
        <f t="shared" ref="F53" si="0">F24*2</f>
        <v>0</v>
      </c>
    </row>
    <row r="54" spans="1:9" ht="15" customHeight="1" x14ac:dyDescent="0.2">
      <c r="C54" s="31"/>
      <c r="D54" s="31"/>
      <c r="E54" s="31"/>
    </row>
    <row r="55" spans="1:9" ht="15" customHeight="1" x14ac:dyDescent="0.2">
      <c r="C55" s="31"/>
      <c r="D55" s="31"/>
      <c r="E55" s="31"/>
    </row>
    <row r="56" spans="1:9" ht="15" customHeight="1" x14ac:dyDescent="0.2">
      <c r="C56" s="31"/>
      <c r="D56" s="31"/>
      <c r="E56" s="31"/>
    </row>
    <row r="57" spans="1:9" ht="15" customHeight="1" x14ac:dyDescent="0.2">
      <c r="C57" s="31"/>
      <c r="D57" s="31"/>
      <c r="E57" s="31"/>
    </row>
    <row r="58" spans="1:9" ht="15" customHeight="1" x14ac:dyDescent="0.2">
      <c r="C58" s="31"/>
      <c r="D58" s="31"/>
      <c r="E58" s="31"/>
    </row>
    <row r="59" spans="1:9" ht="15" customHeight="1" x14ac:dyDescent="0.2">
      <c r="C59" s="31"/>
      <c r="D59" s="31"/>
      <c r="E59" s="31"/>
    </row>
    <row r="60" spans="1:9" ht="15" customHeight="1" x14ac:dyDescent="0.2">
      <c r="C60" s="31"/>
      <c r="D60" s="31"/>
      <c r="E60" s="31"/>
    </row>
    <row r="61" spans="1:9" ht="15" customHeight="1" x14ac:dyDescent="0.2">
      <c r="C61" s="31"/>
      <c r="D61" s="31"/>
      <c r="E61" s="31"/>
    </row>
    <row r="62" spans="1:9" ht="15" customHeight="1" x14ac:dyDescent="0.2">
      <c r="C62" s="31"/>
      <c r="D62" s="31"/>
      <c r="E62" s="31"/>
    </row>
    <row r="63" spans="1:9" ht="15" customHeight="1" x14ac:dyDescent="0.2">
      <c r="C63" s="31"/>
      <c r="D63" s="31"/>
      <c r="E63" s="31"/>
    </row>
    <row r="64" spans="1:9" ht="15" customHeight="1" x14ac:dyDescent="0.2">
      <c r="C64" s="31"/>
      <c r="D64" s="31"/>
      <c r="E64" s="31"/>
    </row>
    <row r="65" spans="3:5" ht="15" customHeight="1" x14ac:dyDescent="0.2">
      <c r="C65" s="31"/>
      <c r="D65" s="31"/>
      <c r="E65" s="31"/>
    </row>
    <row r="66" spans="3:5" ht="15" customHeight="1" x14ac:dyDescent="0.2">
      <c r="C66" s="31"/>
      <c r="D66" s="31"/>
      <c r="E66" s="31"/>
    </row>
    <row r="67" spans="3:5" ht="15" customHeight="1" x14ac:dyDescent="0.2">
      <c r="C67" s="31"/>
      <c r="D67" s="31"/>
      <c r="E67" s="31"/>
    </row>
    <row r="68" spans="3:5" ht="15" customHeight="1" x14ac:dyDescent="0.2">
      <c r="C68" s="31"/>
      <c r="D68" s="31"/>
      <c r="E68" s="31"/>
    </row>
    <row r="69" spans="3:5" ht="15" customHeight="1" x14ac:dyDescent="0.2">
      <c r="C69" s="31"/>
      <c r="D69" s="31"/>
      <c r="E69" s="31"/>
    </row>
    <row r="70" spans="3:5" ht="15" customHeight="1" x14ac:dyDescent="0.2">
      <c r="C70" s="31"/>
      <c r="D70" s="31"/>
      <c r="E70" s="31"/>
    </row>
    <row r="71" spans="3:5" ht="15" customHeight="1" x14ac:dyDescent="0.2">
      <c r="C71" s="31"/>
      <c r="D71" s="31"/>
      <c r="E71" s="31"/>
    </row>
    <row r="72" spans="3:5" ht="15" customHeight="1" x14ac:dyDescent="0.2">
      <c r="C72" s="31"/>
      <c r="D72" s="31"/>
      <c r="E72" s="31"/>
    </row>
    <row r="73" spans="3:5" ht="15" customHeight="1" x14ac:dyDescent="0.2">
      <c r="C73" s="31"/>
      <c r="D73" s="31"/>
      <c r="E73" s="31"/>
    </row>
    <row r="74" spans="3:5" ht="15" customHeight="1" x14ac:dyDescent="0.2">
      <c r="C74" s="31"/>
      <c r="D74" s="31"/>
      <c r="E74" s="31"/>
    </row>
    <row r="75" spans="3:5" ht="15" customHeight="1" x14ac:dyDescent="0.2">
      <c r="C75" s="31"/>
      <c r="D75" s="31"/>
      <c r="E75" s="31"/>
    </row>
    <row r="76" spans="3:5" ht="15" customHeight="1" x14ac:dyDescent="0.2">
      <c r="C76" s="31"/>
      <c r="D76" s="31"/>
      <c r="E76" s="31"/>
    </row>
  </sheetData>
  <mergeCells count="2">
    <mergeCell ref="A29:B29"/>
    <mergeCell ref="A49:F49"/>
  </mergeCells>
  <phoneticPr fontId="0" type="noConversion"/>
  <printOptions horizontalCentered="1"/>
  <pageMargins left="0.5" right="0.28000000000000003" top="0.75" bottom="0.5" header="0.5" footer="0.25"/>
  <pageSetup paperSize="9" scale="93" orientation="portrait" r:id="rId1"/>
  <headerFooter alignWithMargins="0">
    <oddHeader>&amp;C( &amp;P+1 )</oddHeader>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view="pageBreakPreview" topLeftCell="A16" zoomScaleNormal="87" zoomScaleSheetLayoutView="100" workbookViewId="0">
      <selection activeCell="A20" sqref="A20"/>
    </sheetView>
  </sheetViews>
  <sheetFormatPr defaultColWidth="9.140625" defaultRowHeight="15" customHeight="1" x14ac:dyDescent="0.2"/>
  <cols>
    <col min="1" max="1" width="38.5703125" style="98" customWidth="1"/>
    <col min="2" max="2" width="16.5703125" style="98" customWidth="1"/>
    <col min="3" max="3" width="2.28515625" style="98" customWidth="1"/>
    <col min="4" max="4" width="16.5703125" style="98" customWidth="1"/>
    <col min="5" max="5" width="1.140625" style="98" customWidth="1"/>
    <col min="6" max="6" width="1" style="98" hidden="1" customWidth="1"/>
    <col min="7" max="7" width="15.28515625" style="98" customWidth="1"/>
    <col min="8" max="8" width="1.85546875" style="98" customWidth="1"/>
    <col min="9" max="9" width="14.28515625" style="98" customWidth="1"/>
    <col min="10" max="11" width="2.28515625" style="98" customWidth="1"/>
    <col min="12" max="12" width="15" style="98" customWidth="1"/>
    <col min="13" max="13" width="1.28515625" style="98" customWidth="1"/>
    <col min="14" max="14" width="14.7109375" style="98" customWidth="1"/>
    <col min="15" max="15" width="1.28515625" style="98" customWidth="1"/>
    <col min="16" max="16" width="18.5703125" style="98" customWidth="1"/>
    <col min="17" max="17" width="1.140625" style="98" customWidth="1"/>
    <col min="18" max="18" width="13.7109375" style="98" customWidth="1"/>
    <col min="19" max="19" width="10.28515625" style="98" bestFit="1" customWidth="1"/>
    <col min="20" max="20" width="9.42578125" style="98" bestFit="1" customWidth="1"/>
    <col min="21" max="16384" width="9.140625" style="98"/>
  </cols>
  <sheetData>
    <row r="1" spans="1:18" ht="15" customHeight="1" x14ac:dyDescent="0.2">
      <c r="B1" s="99"/>
      <c r="C1" s="99"/>
      <c r="D1" s="99"/>
      <c r="E1" s="99"/>
      <c r="F1" s="99"/>
      <c r="G1" s="99"/>
      <c r="H1" s="99"/>
      <c r="I1" s="99"/>
      <c r="J1" s="99"/>
      <c r="K1" s="99"/>
      <c r="L1" s="99"/>
      <c r="M1" s="99"/>
      <c r="N1" s="100"/>
      <c r="O1" s="100"/>
      <c r="P1" s="100"/>
      <c r="Q1" s="100"/>
      <c r="R1" s="100"/>
    </row>
    <row r="2" spans="1:18" ht="15" customHeight="1" x14ac:dyDescent="0.2">
      <c r="A2" s="101" t="s">
        <v>318</v>
      </c>
    </row>
    <row r="3" spans="1:18" ht="15" customHeight="1" x14ac:dyDescent="0.2">
      <c r="A3" s="102"/>
    </row>
    <row r="4" spans="1:18" ht="15" customHeight="1" x14ac:dyDescent="0.2">
      <c r="A4" s="102"/>
    </row>
    <row r="5" spans="1:18" ht="15" customHeight="1" x14ac:dyDescent="0.2">
      <c r="A5" s="102"/>
      <c r="B5" s="398" t="s">
        <v>108</v>
      </c>
      <c r="C5" s="398"/>
      <c r="D5" s="398"/>
      <c r="E5" s="398"/>
      <c r="F5" s="398"/>
      <c r="G5" s="398"/>
      <c r="H5" s="398"/>
      <c r="I5" s="398"/>
      <c r="J5" s="398"/>
      <c r="K5" s="398"/>
      <c r="L5" s="398"/>
      <c r="M5" s="398"/>
      <c r="N5" s="398"/>
      <c r="O5" s="128"/>
      <c r="P5" s="128"/>
      <c r="Q5" s="128"/>
    </row>
    <row r="6" spans="1:18" ht="16.5" customHeight="1" x14ac:dyDescent="0.2">
      <c r="A6" s="102"/>
      <c r="B6" s="399" t="s">
        <v>101</v>
      </c>
      <c r="C6" s="400"/>
      <c r="D6" s="400"/>
      <c r="E6" s="401"/>
      <c r="F6" s="401"/>
      <c r="G6" s="401"/>
      <c r="H6" s="401"/>
      <c r="I6" s="401"/>
      <c r="J6" s="129"/>
      <c r="K6" s="129"/>
      <c r="L6" s="104" t="s">
        <v>35</v>
      </c>
      <c r="M6" s="104"/>
    </row>
    <row r="7" spans="1:18" ht="15" customHeight="1" x14ac:dyDescent="0.2">
      <c r="B7" s="103" t="s">
        <v>36</v>
      </c>
      <c r="C7" s="103"/>
      <c r="D7" s="103" t="s">
        <v>36</v>
      </c>
      <c r="E7" s="103"/>
      <c r="F7" s="104" t="s">
        <v>36</v>
      </c>
      <c r="G7" s="103" t="s">
        <v>132</v>
      </c>
      <c r="H7" s="104"/>
      <c r="I7" s="103" t="s">
        <v>129</v>
      </c>
      <c r="J7" s="104"/>
      <c r="K7" s="104"/>
      <c r="L7" s="103" t="s">
        <v>37</v>
      </c>
      <c r="M7" s="103"/>
      <c r="N7" s="103"/>
      <c r="O7" s="103"/>
      <c r="P7" s="103" t="s">
        <v>185</v>
      </c>
      <c r="R7" s="103"/>
    </row>
    <row r="8" spans="1:18" ht="15" customHeight="1" x14ac:dyDescent="0.2">
      <c r="A8" s="105"/>
      <c r="B8" s="104" t="s">
        <v>38</v>
      </c>
      <c r="C8" s="104"/>
      <c r="D8" s="104" t="s">
        <v>39</v>
      </c>
      <c r="E8" s="103"/>
      <c r="F8" s="130" t="s">
        <v>39</v>
      </c>
      <c r="G8" s="104" t="s">
        <v>141</v>
      </c>
      <c r="H8" s="104"/>
      <c r="I8" s="104" t="s">
        <v>127</v>
      </c>
      <c r="J8" s="104"/>
      <c r="K8" s="104"/>
      <c r="L8" s="104" t="s">
        <v>124</v>
      </c>
      <c r="M8" s="103"/>
      <c r="N8" s="104" t="s">
        <v>90</v>
      </c>
      <c r="O8" s="103"/>
      <c r="P8" s="104" t="s">
        <v>61</v>
      </c>
      <c r="R8" s="104" t="s">
        <v>16</v>
      </c>
    </row>
    <row r="9" spans="1:18" ht="15" customHeight="1" x14ac:dyDescent="0.2">
      <c r="B9" s="103" t="s">
        <v>3</v>
      </c>
      <c r="C9" s="103"/>
      <c r="D9" s="103" t="s">
        <v>3</v>
      </c>
      <c r="E9" s="103"/>
      <c r="F9" s="103" t="s">
        <v>3</v>
      </c>
      <c r="G9" s="103" t="s">
        <v>3</v>
      </c>
      <c r="H9" s="103"/>
      <c r="I9" s="103" t="s">
        <v>3</v>
      </c>
      <c r="J9" s="104"/>
      <c r="K9" s="104"/>
      <c r="L9" s="103" t="s">
        <v>3</v>
      </c>
      <c r="M9" s="103"/>
      <c r="N9" s="103" t="s">
        <v>3</v>
      </c>
      <c r="O9" s="103"/>
      <c r="P9" s="103" t="s">
        <v>3</v>
      </c>
      <c r="R9" s="103" t="s">
        <v>3</v>
      </c>
    </row>
    <row r="10" spans="1:18" ht="15" customHeight="1" x14ac:dyDescent="0.2">
      <c r="E10" s="103"/>
      <c r="M10" s="103"/>
      <c r="O10" s="103"/>
    </row>
    <row r="11" spans="1:18" ht="15" customHeight="1" x14ac:dyDescent="0.2">
      <c r="B11" s="102"/>
      <c r="C11" s="102"/>
      <c r="D11" s="102"/>
      <c r="E11" s="102"/>
      <c r="F11" s="102"/>
      <c r="G11" s="102"/>
      <c r="H11" s="102"/>
      <c r="I11" s="102"/>
      <c r="J11" s="102"/>
      <c r="K11" s="102"/>
      <c r="L11" s="102"/>
      <c r="M11" s="103"/>
      <c r="N11" s="102"/>
      <c r="O11" s="102"/>
      <c r="P11" s="102"/>
      <c r="Q11" s="102"/>
      <c r="R11" s="102"/>
    </row>
    <row r="12" spans="1:18" ht="23.25" customHeight="1" x14ac:dyDescent="0.2">
      <c r="A12" s="102" t="s">
        <v>171</v>
      </c>
      <c r="B12" s="102">
        <v>244215</v>
      </c>
      <c r="C12" s="102"/>
      <c r="D12" s="102">
        <v>14599</v>
      </c>
      <c r="E12" s="108"/>
      <c r="F12" s="102"/>
      <c r="G12" s="102">
        <v>26245</v>
      </c>
      <c r="H12" s="102"/>
      <c r="I12" s="102">
        <v>7833</v>
      </c>
      <c r="J12" s="102"/>
      <c r="K12" s="102"/>
      <c r="L12" s="102">
        <v>220489</v>
      </c>
      <c r="M12" s="103"/>
      <c r="N12" s="102">
        <v>513381</v>
      </c>
      <c r="O12" s="108"/>
      <c r="P12" s="102">
        <v>169268</v>
      </c>
      <c r="Q12" s="102"/>
      <c r="R12" s="102">
        <v>682649</v>
      </c>
    </row>
    <row r="13" spans="1:18" ht="28.5" x14ac:dyDescent="0.2">
      <c r="A13" s="114" t="s">
        <v>135</v>
      </c>
      <c r="B13" s="102">
        <v>10333</v>
      </c>
      <c r="C13" s="102"/>
      <c r="D13" s="102">
        <v>25326</v>
      </c>
      <c r="E13" s="108"/>
      <c r="F13" s="102"/>
      <c r="G13" s="102">
        <v>0</v>
      </c>
      <c r="H13" s="102"/>
      <c r="I13" s="102">
        <v>-4236</v>
      </c>
      <c r="J13" s="102"/>
      <c r="K13" s="102"/>
      <c r="L13" s="102">
        <v>0</v>
      </c>
      <c r="M13" s="103"/>
      <c r="N13" s="102">
        <f>SUM(B13:L13)</f>
        <v>31423</v>
      </c>
      <c r="O13" s="108"/>
      <c r="P13" s="102">
        <v>0</v>
      </c>
      <c r="Q13" s="102"/>
      <c r="R13" s="102">
        <f t="shared" ref="R13:R18" si="0">SUM(N13:P13)</f>
        <v>31423</v>
      </c>
    </row>
    <row r="14" spans="1:18" ht="28.5" x14ac:dyDescent="0.2">
      <c r="A14" s="114" t="s">
        <v>228</v>
      </c>
      <c r="B14" s="102">
        <v>0</v>
      </c>
      <c r="C14" s="102"/>
      <c r="D14" s="102">
        <v>0</v>
      </c>
      <c r="E14" s="108"/>
      <c r="F14" s="102"/>
      <c r="G14" s="102">
        <v>0</v>
      </c>
      <c r="H14" s="102"/>
      <c r="I14" s="102">
        <v>0</v>
      </c>
      <c r="J14" s="102"/>
      <c r="K14" s="102"/>
      <c r="L14" s="102">
        <v>0</v>
      </c>
      <c r="M14" s="103"/>
      <c r="N14" s="102">
        <v>0</v>
      </c>
      <c r="O14" s="108"/>
      <c r="P14" s="102">
        <v>11070</v>
      </c>
      <c r="Q14" s="102"/>
      <c r="R14" s="102">
        <f t="shared" si="0"/>
        <v>11070</v>
      </c>
    </row>
    <row r="15" spans="1:18" ht="33.75" customHeight="1" x14ac:dyDescent="0.2">
      <c r="A15" s="114" t="s">
        <v>194</v>
      </c>
      <c r="B15" s="102">
        <v>0</v>
      </c>
      <c r="C15" s="102"/>
      <c r="D15" s="102">
        <v>0</v>
      </c>
      <c r="E15" s="108"/>
      <c r="F15" s="102">
        <v>0</v>
      </c>
      <c r="G15" s="102">
        <v>0</v>
      </c>
      <c r="H15" s="102"/>
      <c r="I15" s="102">
        <v>0</v>
      </c>
      <c r="J15" s="102"/>
      <c r="K15" s="102"/>
      <c r="L15" s="102">
        <v>124829</v>
      </c>
      <c r="M15" s="103"/>
      <c r="N15" s="102">
        <f>SUM(B15:L15)</f>
        <v>124829</v>
      </c>
      <c r="O15" s="108"/>
      <c r="P15" s="102">
        <v>24936</v>
      </c>
      <c r="Q15" s="102"/>
      <c r="R15" s="102">
        <f t="shared" si="0"/>
        <v>149765</v>
      </c>
    </row>
    <row r="16" spans="1:18" ht="26.25" customHeight="1" x14ac:dyDescent="0.2">
      <c r="A16" s="114" t="s">
        <v>199</v>
      </c>
      <c r="B16" s="102">
        <v>0</v>
      </c>
      <c r="C16" s="102"/>
      <c r="D16" s="102">
        <v>0</v>
      </c>
      <c r="E16" s="108"/>
      <c r="F16" s="102"/>
      <c r="G16" s="102">
        <v>0</v>
      </c>
      <c r="H16" s="102"/>
      <c r="I16" s="102">
        <v>1552</v>
      </c>
      <c r="J16" s="102"/>
      <c r="K16" s="102"/>
      <c r="L16" s="102">
        <v>0</v>
      </c>
      <c r="M16" s="103"/>
      <c r="N16" s="102">
        <f>SUM(B16:L16)</f>
        <v>1552</v>
      </c>
      <c r="O16" s="108"/>
      <c r="P16" s="102">
        <v>0</v>
      </c>
      <c r="Q16" s="102"/>
      <c r="R16" s="102">
        <f t="shared" si="0"/>
        <v>1552</v>
      </c>
    </row>
    <row r="17" spans="1:20" ht="28.5" customHeight="1" x14ac:dyDescent="0.2">
      <c r="A17" s="116" t="s">
        <v>208</v>
      </c>
      <c r="B17" s="108">
        <v>0</v>
      </c>
      <c r="C17" s="108"/>
      <c r="D17" s="108">
        <v>0</v>
      </c>
      <c r="E17" s="108"/>
      <c r="F17" s="108"/>
      <c r="G17" s="108">
        <v>0</v>
      </c>
      <c r="H17" s="108"/>
      <c r="I17" s="108">
        <v>0</v>
      </c>
      <c r="J17" s="108"/>
      <c r="K17" s="108"/>
      <c r="L17" s="108">
        <v>-47169</v>
      </c>
      <c r="M17" s="103"/>
      <c r="N17" s="108">
        <f>SUM(B17:L17)</f>
        <v>-47169</v>
      </c>
      <c r="O17" s="108"/>
      <c r="P17" s="101">
        <v>0</v>
      </c>
      <c r="Q17" s="102"/>
      <c r="R17" s="108">
        <f t="shared" si="0"/>
        <v>-47169</v>
      </c>
    </row>
    <row r="18" spans="1:20" ht="15" customHeight="1" x14ac:dyDescent="0.2">
      <c r="A18" s="116" t="s">
        <v>193</v>
      </c>
      <c r="B18" s="108">
        <v>0</v>
      </c>
      <c r="C18" s="108"/>
      <c r="D18" s="108">
        <v>0</v>
      </c>
      <c r="E18" s="108"/>
      <c r="F18" s="108"/>
      <c r="G18" s="108">
        <v>0</v>
      </c>
      <c r="H18" s="108"/>
      <c r="I18" s="108">
        <v>0</v>
      </c>
      <c r="J18" s="108"/>
      <c r="K18" s="108"/>
      <c r="L18" s="108">
        <v>0</v>
      </c>
      <c r="M18" s="103"/>
      <c r="N18" s="108">
        <f>SUM(B18:L18)</f>
        <v>0</v>
      </c>
      <c r="O18" s="108"/>
      <c r="P18" s="101">
        <v>-10643</v>
      </c>
      <c r="Q18" s="102"/>
      <c r="R18" s="108">
        <f t="shared" si="0"/>
        <v>-10643</v>
      </c>
    </row>
    <row r="19" spans="1:20" ht="15" customHeight="1" x14ac:dyDescent="0.2">
      <c r="A19" s="107"/>
      <c r="B19" s="108"/>
      <c r="C19" s="108"/>
      <c r="D19" s="108"/>
      <c r="E19" s="108"/>
      <c r="F19" s="108"/>
      <c r="G19" s="108"/>
      <c r="H19" s="108"/>
      <c r="I19" s="108"/>
      <c r="J19" s="108"/>
      <c r="K19" s="108"/>
      <c r="L19" s="108"/>
      <c r="M19" s="103"/>
      <c r="N19" s="102"/>
      <c r="O19" s="108"/>
      <c r="P19" s="108"/>
      <c r="Q19" s="102"/>
      <c r="R19" s="102"/>
    </row>
    <row r="20" spans="1:20" ht="15" customHeight="1" thickBot="1" x14ac:dyDescent="0.25">
      <c r="A20" s="108" t="s">
        <v>260</v>
      </c>
      <c r="B20" s="109">
        <f>SUM(B12:B19)</f>
        <v>254548</v>
      </c>
      <c r="C20" s="108"/>
      <c r="D20" s="109">
        <f>SUM(D12:D19)</f>
        <v>39925</v>
      </c>
      <c r="E20" s="108"/>
      <c r="F20" s="109">
        <f>SUM(F12:F13)</f>
        <v>0</v>
      </c>
      <c r="G20" s="109">
        <f>SUM(G12:G19)</f>
        <v>26245</v>
      </c>
      <c r="H20" s="109"/>
      <c r="I20" s="109">
        <f>SUM(I12:I19)</f>
        <v>5149</v>
      </c>
      <c r="J20" s="109"/>
      <c r="K20" s="109"/>
      <c r="L20" s="109">
        <f>SUM(L12:L19)</f>
        <v>298149</v>
      </c>
      <c r="M20" s="103"/>
      <c r="N20" s="109">
        <f>SUM(N12:N19)</f>
        <v>624016</v>
      </c>
      <c r="O20" s="108"/>
      <c r="P20" s="109">
        <f>SUM(P12:P19)</f>
        <v>194631</v>
      </c>
      <c r="Q20" s="102"/>
      <c r="R20" s="109">
        <f>SUM(R12:R19)</f>
        <v>818647</v>
      </c>
      <c r="T20" s="98">
        <f>B20+D20+L20-N20+G20+I20</f>
        <v>0</v>
      </c>
    </row>
    <row r="21" spans="1:20" ht="15" customHeight="1" thickTop="1" x14ac:dyDescent="0.2">
      <c r="E21" s="108"/>
      <c r="M21" s="103"/>
      <c r="O21" s="108"/>
      <c r="Q21" s="102"/>
    </row>
    <row r="22" spans="1:20" ht="15" customHeight="1" x14ac:dyDescent="0.2">
      <c r="A22" s="102"/>
    </row>
    <row r="23" spans="1:20" ht="15" customHeight="1" x14ac:dyDescent="0.2">
      <c r="A23" s="102" t="s">
        <v>240</v>
      </c>
      <c r="B23" s="102">
        <f>B20</f>
        <v>254548</v>
      </c>
      <c r="C23" s="102"/>
      <c r="D23" s="102">
        <f>D20</f>
        <v>39925</v>
      </c>
      <c r="E23" s="108"/>
      <c r="F23" s="102">
        <f>F20</f>
        <v>0</v>
      </c>
      <c r="G23" s="102">
        <f>G20</f>
        <v>26245</v>
      </c>
      <c r="H23" s="102"/>
      <c r="I23" s="102">
        <f>I20</f>
        <v>5149</v>
      </c>
      <c r="J23" s="102"/>
      <c r="K23" s="102"/>
      <c r="L23" s="102">
        <f>L20</f>
        <v>298149</v>
      </c>
      <c r="M23" s="103"/>
      <c r="N23" s="102">
        <f>SUM(B23:L23)</f>
        <v>624016</v>
      </c>
      <c r="O23" s="108"/>
      <c r="P23" s="102">
        <f>P20</f>
        <v>194631</v>
      </c>
      <c r="Q23" s="102"/>
      <c r="R23" s="102">
        <f>SUM(N23:P23)</f>
        <v>818647</v>
      </c>
    </row>
    <row r="24" spans="1:20" ht="27.75" customHeight="1" x14ac:dyDescent="0.2">
      <c r="A24" s="114" t="s">
        <v>135</v>
      </c>
      <c r="B24" s="102">
        <v>4115</v>
      </c>
      <c r="C24" s="102"/>
      <c r="D24" s="102">
        <v>10970</v>
      </c>
      <c r="E24" s="108"/>
      <c r="F24" s="102"/>
      <c r="G24" s="102">
        <v>0</v>
      </c>
      <c r="H24" s="102"/>
      <c r="I24" s="102">
        <v>-1622</v>
      </c>
      <c r="J24" s="102"/>
      <c r="K24" s="102"/>
      <c r="L24" s="102">
        <v>0</v>
      </c>
      <c r="M24" s="103"/>
      <c r="N24" s="102">
        <f t="shared" ref="N24:N27" si="1">SUM(B24:L24)</f>
        <v>13463</v>
      </c>
      <c r="O24" s="108"/>
      <c r="P24" s="102">
        <v>0</v>
      </c>
      <c r="Q24" s="102"/>
      <c r="R24" s="102">
        <f t="shared" ref="R24:R27" si="2">SUM(N24:P24)</f>
        <v>13463</v>
      </c>
    </row>
    <row r="25" spans="1:20" ht="36" customHeight="1" x14ac:dyDescent="0.2">
      <c r="A25" s="114" t="s">
        <v>320</v>
      </c>
      <c r="B25" s="102">
        <v>0</v>
      </c>
      <c r="C25" s="102"/>
      <c r="D25" s="102">
        <v>0</v>
      </c>
      <c r="E25" s="108"/>
      <c r="F25" s="102">
        <v>0</v>
      </c>
      <c r="G25" s="102">
        <v>0</v>
      </c>
      <c r="H25" s="102"/>
      <c r="I25" s="102">
        <v>0</v>
      </c>
      <c r="J25" s="102"/>
      <c r="K25" s="102"/>
      <c r="L25" s="102">
        <f>PL!J42</f>
        <v>32952</v>
      </c>
      <c r="M25" s="103"/>
      <c r="N25" s="102">
        <f t="shared" si="1"/>
        <v>32952</v>
      </c>
      <c r="O25" s="108"/>
      <c r="P25" s="102">
        <f>PL!J43</f>
        <v>6016</v>
      </c>
      <c r="Q25" s="102"/>
      <c r="R25" s="102">
        <f t="shared" si="2"/>
        <v>38968</v>
      </c>
    </row>
    <row r="26" spans="1:20" ht="27" customHeight="1" x14ac:dyDescent="0.2">
      <c r="A26" s="114" t="s">
        <v>199</v>
      </c>
      <c r="B26" s="102">
        <v>0</v>
      </c>
      <c r="C26" s="102"/>
      <c r="D26" s="102">
        <v>0</v>
      </c>
      <c r="E26" s="108"/>
      <c r="F26" s="102"/>
      <c r="G26" s="102">
        <v>0</v>
      </c>
      <c r="H26" s="102"/>
      <c r="I26" s="102">
        <v>1417</v>
      </c>
      <c r="J26" s="102"/>
      <c r="K26" s="102"/>
      <c r="L26" s="102">
        <v>0</v>
      </c>
      <c r="M26" s="103"/>
      <c r="N26" s="102">
        <f t="shared" si="1"/>
        <v>1417</v>
      </c>
      <c r="O26" s="108"/>
      <c r="P26" s="102">
        <v>0</v>
      </c>
      <c r="Q26" s="102"/>
      <c r="R26" s="102">
        <f t="shared" si="2"/>
        <v>1417</v>
      </c>
    </row>
    <row r="27" spans="1:20" ht="36" customHeight="1" x14ac:dyDescent="0.2">
      <c r="A27" s="116" t="s">
        <v>208</v>
      </c>
      <c r="B27" s="102">
        <v>0</v>
      </c>
      <c r="C27" s="102"/>
      <c r="D27" s="102">
        <v>0</v>
      </c>
      <c r="E27" s="108"/>
      <c r="F27" s="102"/>
      <c r="G27" s="102">
        <v>0</v>
      </c>
      <c r="H27" s="102"/>
      <c r="I27" s="102">
        <v>0</v>
      </c>
      <c r="J27" s="102"/>
      <c r="K27" s="102"/>
      <c r="L27" s="102">
        <f>-64524-10127</f>
        <v>-74651</v>
      </c>
      <c r="M27" s="103"/>
      <c r="N27" s="102">
        <f t="shared" si="1"/>
        <v>-74651</v>
      </c>
      <c r="O27" s="108"/>
      <c r="P27" s="102">
        <v>0</v>
      </c>
      <c r="Q27" s="102"/>
      <c r="R27" s="102">
        <f t="shared" si="2"/>
        <v>-74651</v>
      </c>
    </row>
    <row r="28" spans="1:20" ht="15" customHeight="1" x14ac:dyDescent="0.2">
      <c r="B28" s="239"/>
      <c r="C28" s="102"/>
      <c r="D28" s="239"/>
      <c r="E28" s="108"/>
      <c r="F28" s="239"/>
      <c r="G28" s="239"/>
      <c r="H28" s="239"/>
      <c r="I28" s="239"/>
      <c r="J28" s="239"/>
      <c r="K28" s="239"/>
      <c r="L28" s="239"/>
      <c r="M28" s="103"/>
      <c r="N28" s="240"/>
      <c r="O28" s="108"/>
      <c r="P28" s="241"/>
      <c r="Q28" s="102"/>
      <c r="R28" s="240"/>
    </row>
    <row r="29" spans="1:20" ht="15" customHeight="1" thickBot="1" x14ac:dyDescent="0.25">
      <c r="A29" s="108" t="s">
        <v>273</v>
      </c>
      <c r="B29" s="242">
        <f>SUM(B23:B28)</f>
        <v>258663</v>
      </c>
      <c r="C29" s="102"/>
      <c r="D29" s="242">
        <f>SUM(D23:D28)</f>
        <v>50895</v>
      </c>
      <c r="E29" s="108"/>
      <c r="F29" s="242">
        <f>SUM(F23:F25)</f>
        <v>0</v>
      </c>
      <c r="G29" s="242">
        <f>SUM(G23:G28)</f>
        <v>26245</v>
      </c>
      <c r="H29" s="242"/>
      <c r="I29" s="242">
        <f>SUM(I23:I28)</f>
        <v>4944</v>
      </c>
      <c r="J29" s="242"/>
      <c r="K29" s="242"/>
      <c r="L29" s="242">
        <f>SUM(L23:L28)</f>
        <v>256450</v>
      </c>
      <c r="M29" s="103"/>
      <c r="N29" s="242">
        <f>SUM(N23:N28)</f>
        <v>597197</v>
      </c>
      <c r="O29" s="108"/>
      <c r="P29" s="242">
        <f>SUM(P23:P28)</f>
        <v>200647</v>
      </c>
      <c r="Q29" s="102"/>
      <c r="R29" s="242">
        <f>SUM(R23:R28)</f>
        <v>797844</v>
      </c>
      <c r="S29" s="136">
        <f>BS!C31-Equity!R29</f>
        <v>0</v>
      </c>
      <c r="T29" s="136">
        <f>B29+D29+L29-N29+I29+G29</f>
        <v>0</v>
      </c>
    </row>
    <row r="30" spans="1:20" ht="15" customHeight="1" thickTop="1" x14ac:dyDescent="0.2">
      <c r="E30" s="108"/>
      <c r="M30" s="103"/>
      <c r="O30" s="108"/>
      <c r="Q30" s="102"/>
    </row>
    <row r="31" spans="1:20" ht="15" customHeight="1" x14ac:dyDescent="0.2">
      <c r="B31" s="348">
        <f>B29-BS!C24</f>
        <v>0</v>
      </c>
      <c r="C31" s="348"/>
      <c r="D31" s="348">
        <f>D29-BS!C25</f>
        <v>0</v>
      </c>
      <c r="E31" s="348"/>
      <c r="F31" s="348"/>
      <c r="G31" s="348">
        <f>G29-BS!C27</f>
        <v>0</v>
      </c>
      <c r="H31" s="348"/>
      <c r="I31" s="348">
        <f>I29-BS!C26</f>
        <v>0</v>
      </c>
      <c r="J31" s="348"/>
      <c r="K31" s="348"/>
      <c r="L31" s="348">
        <f>L29-BS!C28</f>
        <v>0</v>
      </c>
      <c r="M31" s="348"/>
      <c r="N31" s="348">
        <f>N29-BS!C29</f>
        <v>0</v>
      </c>
      <c r="O31" s="348"/>
      <c r="P31" s="348">
        <f>BS!C30-Equity!P29</f>
        <v>0</v>
      </c>
      <c r="Q31" s="348"/>
      <c r="R31" s="348">
        <f>BS!C31-Equity!R29</f>
        <v>0</v>
      </c>
    </row>
    <row r="32" spans="1:20" ht="45" customHeight="1" x14ac:dyDescent="0.2">
      <c r="A32" s="383" t="s">
        <v>241</v>
      </c>
      <c r="B32" s="383"/>
      <c r="C32" s="383"/>
      <c r="D32" s="383"/>
      <c r="E32" s="383"/>
      <c r="F32" s="383"/>
      <c r="G32" s="383"/>
      <c r="H32" s="383"/>
      <c r="I32" s="383"/>
      <c r="J32" s="383"/>
      <c r="K32" s="383"/>
      <c r="L32" s="386"/>
      <c r="M32" s="386"/>
      <c r="N32" s="386"/>
      <c r="O32" s="386"/>
      <c r="P32" s="386"/>
      <c r="Q32" s="386"/>
      <c r="R32" s="386"/>
    </row>
    <row r="33" spans="1:18" ht="15" customHeight="1" x14ac:dyDescent="0.2">
      <c r="A33" s="396"/>
      <c r="B33" s="397"/>
      <c r="C33" s="397"/>
      <c r="D33" s="397"/>
      <c r="E33" s="397"/>
      <c r="F33" s="397"/>
      <c r="G33" s="397"/>
      <c r="H33" s="397"/>
      <c r="I33" s="397"/>
      <c r="J33" s="397"/>
      <c r="K33" s="397"/>
      <c r="L33" s="397"/>
      <c r="M33" s="397"/>
      <c r="N33" s="397"/>
      <c r="O33" s="397"/>
      <c r="P33" s="397"/>
      <c r="Q33" s="397"/>
      <c r="R33" s="397"/>
    </row>
    <row r="48" spans="1:18" ht="15" customHeight="1" x14ac:dyDescent="0.2">
      <c r="A48" s="102"/>
    </row>
    <row r="49" spans="1:18" ht="15" customHeight="1" x14ac:dyDescent="0.2">
      <c r="A49" s="102"/>
    </row>
    <row r="50" spans="1:18" ht="15" customHeight="1" x14ac:dyDescent="0.2">
      <c r="A50" s="102"/>
    </row>
    <row r="52" spans="1:18" ht="15" customHeight="1" x14ac:dyDescent="0.2">
      <c r="A52" s="102"/>
    </row>
    <row r="54" spans="1:18" ht="15" customHeight="1" x14ac:dyDescent="0.2">
      <c r="A54" s="102"/>
    </row>
    <row r="56" spans="1:18" ht="15" customHeight="1" x14ac:dyDescent="0.2">
      <c r="A56" s="102"/>
      <c r="L56" s="103"/>
      <c r="M56" s="103"/>
      <c r="N56" s="103"/>
      <c r="O56" s="103"/>
      <c r="P56" s="103"/>
      <c r="Q56" s="103"/>
    </row>
    <row r="57" spans="1:18" ht="15" customHeight="1" x14ac:dyDescent="0.2">
      <c r="A57" s="105"/>
      <c r="B57" s="105"/>
      <c r="C57" s="105"/>
      <c r="D57" s="105"/>
      <c r="E57" s="105"/>
      <c r="F57" s="105"/>
      <c r="G57" s="105"/>
      <c r="H57" s="105"/>
      <c r="I57" s="105"/>
      <c r="J57" s="105"/>
      <c r="K57" s="105"/>
      <c r="L57" s="106"/>
      <c r="M57" s="106"/>
      <c r="N57" s="106"/>
      <c r="O57" s="106"/>
      <c r="P57" s="106"/>
      <c r="Q57" s="106"/>
      <c r="R57" s="106"/>
    </row>
    <row r="58" spans="1:18" ht="15" customHeight="1" x14ac:dyDescent="0.2">
      <c r="L58" s="103"/>
      <c r="M58" s="103"/>
      <c r="N58" s="103"/>
      <c r="O58" s="103"/>
      <c r="P58" s="103"/>
      <c r="Q58" s="103"/>
      <c r="R58" s="103"/>
    </row>
    <row r="62" spans="1:18" ht="15" customHeight="1" x14ac:dyDescent="0.2">
      <c r="F62" s="107"/>
      <c r="G62" s="107"/>
      <c r="H62" s="107"/>
      <c r="I62" s="107"/>
      <c r="J62" s="107"/>
      <c r="K62" s="107"/>
      <c r="L62" s="107"/>
      <c r="M62" s="107"/>
      <c r="N62" s="107"/>
      <c r="O62" s="107"/>
      <c r="P62" s="107"/>
      <c r="Q62" s="107"/>
      <c r="R62" s="107"/>
    </row>
    <row r="63" spans="1:18" ht="15" customHeight="1" x14ac:dyDescent="0.2">
      <c r="F63" s="107"/>
      <c r="G63" s="107"/>
      <c r="H63" s="107"/>
      <c r="I63" s="107"/>
      <c r="J63" s="107"/>
      <c r="K63" s="107"/>
      <c r="L63" s="107"/>
      <c r="M63" s="107"/>
      <c r="N63" s="107"/>
      <c r="O63" s="107"/>
      <c r="P63" s="107"/>
      <c r="Q63" s="107"/>
      <c r="R63" s="107"/>
    </row>
    <row r="64" spans="1:18" ht="15" customHeight="1" x14ac:dyDescent="0.2">
      <c r="F64" s="107"/>
      <c r="G64" s="107"/>
      <c r="H64" s="107"/>
      <c r="I64" s="107"/>
      <c r="J64" s="107"/>
      <c r="K64" s="107"/>
      <c r="L64" s="107"/>
      <c r="M64" s="107"/>
      <c r="N64" s="107"/>
      <c r="O64" s="107"/>
      <c r="P64" s="107"/>
      <c r="Q64" s="107"/>
      <c r="R64" s="107"/>
    </row>
    <row r="65" spans="6:18" ht="15" customHeight="1" x14ac:dyDescent="0.2">
      <c r="F65" s="107"/>
      <c r="G65" s="107"/>
      <c r="H65" s="107"/>
      <c r="I65" s="107"/>
      <c r="J65" s="107"/>
      <c r="K65" s="107"/>
      <c r="L65" s="107"/>
      <c r="M65" s="107"/>
      <c r="N65" s="107"/>
      <c r="O65" s="107"/>
      <c r="P65" s="107"/>
      <c r="Q65" s="107"/>
      <c r="R65" s="107"/>
    </row>
    <row r="66" spans="6:18" ht="15" customHeight="1" x14ac:dyDescent="0.2">
      <c r="F66" s="107"/>
      <c r="G66" s="107"/>
      <c r="H66" s="107"/>
      <c r="I66" s="107"/>
      <c r="J66" s="107"/>
      <c r="K66" s="107"/>
      <c r="L66" s="107"/>
      <c r="M66" s="107"/>
      <c r="N66" s="107"/>
      <c r="O66" s="107"/>
      <c r="P66" s="107"/>
      <c r="Q66" s="107"/>
      <c r="R66" s="107"/>
    </row>
    <row r="67" spans="6:18" ht="15" customHeight="1" x14ac:dyDescent="0.2">
      <c r="F67" s="107"/>
      <c r="G67" s="107"/>
      <c r="H67" s="107"/>
      <c r="I67" s="107"/>
      <c r="J67" s="107"/>
      <c r="K67" s="107"/>
      <c r="L67" s="107"/>
      <c r="M67" s="107"/>
      <c r="N67" s="107"/>
      <c r="O67" s="107"/>
      <c r="P67" s="107"/>
      <c r="Q67" s="107"/>
      <c r="R67" s="107"/>
    </row>
    <row r="68" spans="6:18" ht="15" customHeight="1" x14ac:dyDescent="0.2">
      <c r="F68" s="107"/>
      <c r="G68" s="107"/>
      <c r="H68" s="107"/>
      <c r="I68" s="107"/>
      <c r="J68" s="107"/>
      <c r="K68" s="107"/>
      <c r="L68" s="107"/>
      <c r="M68" s="107"/>
      <c r="N68" s="107"/>
      <c r="O68" s="107"/>
      <c r="P68" s="107"/>
      <c r="Q68" s="107"/>
      <c r="R68" s="107"/>
    </row>
    <row r="69" spans="6:18" ht="15" customHeight="1" x14ac:dyDescent="0.2">
      <c r="F69" s="107"/>
      <c r="G69" s="107"/>
      <c r="H69" s="107"/>
      <c r="I69" s="107"/>
      <c r="J69" s="107"/>
      <c r="K69" s="107"/>
      <c r="L69" s="107"/>
      <c r="M69" s="107"/>
      <c r="N69" s="107"/>
      <c r="O69" s="107"/>
      <c r="P69" s="107"/>
      <c r="Q69" s="107"/>
      <c r="R69" s="107"/>
    </row>
    <row r="70" spans="6:18" ht="15" customHeight="1" x14ac:dyDescent="0.2">
      <c r="F70" s="107"/>
      <c r="G70" s="107"/>
      <c r="H70" s="107"/>
      <c r="I70" s="107"/>
      <c r="J70" s="107"/>
      <c r="K70" s="107"/>
      <c r="L70" s="107"/>
      <c r="M70" s="107"/>
      <c r="N70" s="107"/>
      <c r="O70" s="107"/>
      <c r="P70" s="107"/>
      <c r="Q70" s="107"/>
      <c r="R70" s="107"/>
    </row>
    <row r="71" spans="6:18" ht="15" customHeight="1" x14ac:dyDescent="0.2">
      <c r="F71" s="107"/>
      <c r="G71" s="107"/>
      <c r="H71" s="107"/>
      <c r="I71" s="107"/>
      <c r="J71" s="107"/>
      <c r="K71" s="107"/>
      <c r="L71" s="107"/>
      <c r="M71" s="107"/>
      <c r="N71" s="107"/>
      <c r="O71" s="107"/>
      <c r="P71" s="107"/>
      <c r="Q71" s="107"/>
      <c r="R71" s="107"/>
    </row>
    <row r="72" spans="6:18" ht="15" customHeight="1" x14ac:dyDescent="0.2">
      <c r="F72" s="107"/>
      <c r="G72" s="107"/>
      <c r="H72" s="107"/>
      <c r="I72" s="107"/>
      <c r="J72" s="107"/>
      <c r="K72" s="107"/>
      <c r="L72" s="107"/>
      <c r="M72" s="107"/>
      <c r="N72" s="107"/>
      <c r="O72" s="107"/>
      <c r="P72" s="107"/>
      <c r="Q72" s="107"/>
      <c r="R72" s="107"/>
    </row>
    <row r="73" spans="6:18" ht="15" customHeight="1" x14ac:dyDescent="0.2">
      <c r="F73" s="107"/>
      <c r="G73" s="107"/>
      <c r="H73" s="107"/>
      <c r="I73" s="107"/>
      <c r="J73" s="107"/>
      <c r="K73" s="107"/>
      <c r="L73" s="107"/>
      <c r="M73" s="107"/>
      <c r="N73" s="107"/>
      <c r="O73" s="107"/>
      <c r="P73" s="107"/>
      <c r="Q73" s="107"/>
      <c r="R73" s="107"/>
    </row>
    <row r="74" spans="6:18" ht="15" customHeight="1" x14ac:dyDescent="0.2">
      <c r="F74" s="107"/>
      <c r="G74" s="107"/>
      <c r="H74" s="107"/>
      <c r="I74" s="107"/>
      <c r="J74" s="107"/>
      <c r="K74" s="107"/>
      <c r="L74" s="107"/>
      <c r="M74" s="107"/>
      <c r="N74" s="107"/>
      <c r="O74" s="107"/>
      <c r="P74" s="107"/>
      <c r="Q74" s="107"/>
      <c r="R74" s="107"/>
    </row>
    <row r="75" spans="6:18" ht="15" customHeight="1" x14ac:dyDescent="0.2">
      <c r="F75" s="107"/>
      <c r="G75" s="107"/>
      <c r="H75" s="107"/>
      <c r="I75" s="107"/>
      <c r="J75" s="107"/>
      <c r="K75" s="107"/>
      <c r="L75" s="107"/>
      <c r="M75" s="107"/>
      <c r="N75" s="107"/>
      <c r="O75" s="107"/>
      <c r="P75" s="107"/>
      <c r="Q75" s="107"/>
      <c r="R75" s="107"/>
    </row>
    <row r="76" spans="6:18" ht="15" customHeight="1" x14ac:dyDescent="0.2">
      <c r="F76" s="107"/>
      <c r="G76" s="107"/>
      <c r="H76" s="107"/>
      <c r="I76" s="107"/>
      <c r="J76" s="107"/>
      <c r="K76" s="107"/>
      <c r="L76" s="107"/>
      <c r="M76" s="107"/>
      <c r="N76" s="107"/>
      <c r="O76" s="107"/>
      <c r="P76" s="107"/>
      <c r="Q76" s="107"/>
      <c r="R76" s="107"/>
    </row>
    <row r="77" spans="6:18" ht="15" customHeight="1" x14ac:dyDescent="0.2">
      <c r="F77" s="107"/>
      <c r="G77" s="107"/>
      <c r="H77" s="107"/>
      <c r="I77" s="107"/>
      <c r="J77" s="107"/>
      <c r="K77" s="107"/>
      <c r="L77" s="107"/>
      <c r="M77" s="107"/>
      <c r="N77" s="107"/>
      <c r="O77" s="107"/>
      <c r="P77" s="107"/>
      <c r="Q77" s="107"/>
      <c r="R77" s="107"/>
    </row>
    <row r="78" spans="6:18" ht="15" customHeight="1" x14ac:dyDescent="0.2">
      <c r="F78" s="107"/>
      <c r="G78" s="107"/>
      <c r="H78" s="107"/>
      <c r="I78" s="107"/>
      <c r="J78" s="107"/>
      <c r="K78" s="107"/>
      <c r="L78" s="107"/>
      <c r="M78" s="107"/>
      <c r="N78" s="107"/>
      <c r="O78" s="107"/>
      <c r="P78" s="107"/>
      <c r="Q78" s="107"/>
      <c r="R78" s="107"/>
    </row>
    <row r="79" spans="6:18" ht="15" customHeight="1" x14ac:dyDescent="0.2">
      <c r="F79" s="107"/>
      <c r="G79" s="107"/>
      <c r="H79" s="107"/>
      <c r="I79" s="107"/>
      <c r="J79" s="107"/>
      <c r="K79" s="107"/>
      <c r="L79" s="107"/>
      <c r="M79" s="107"/>
      <c r="N79" s="107"/>
      <c r="O79" s="107"/>
      <c r="P79" s="107"/>
      <c r="Q79" s="107"/>
      <c r="R79" s="107"/>
    </row>
    <row r="95" spans="1:1" ht="15" customHeight="1" x14ac:dyDescent="0.2">
      <c r="A95" s="102">
        <f>A48</f>
        <v>0</v>
      </c>
    </row>
  </sheetData>
  <mergeCells count="4">
    <mergeCell ref="A33:R33"/>
    <mergeCell ref="A32:R32"/>
    <mergeCell ref="B5:N5"/>
    <mergeCell ref="B6:I6"/>
  </mergeCells>
  <phoneticPr fontId="0" type="noConversion"/>
  <printOptions horizontalCentered="1"/>
  <pageMargins left="0.25" right="0.25" top="0.75" bottom="0.25" header="0.5" footer="0.25"/>
  <pageSetup paperSize="9" scale="80" orientation="landscape" r:id="rId1"/>
  <headerFooter alignWithMargins="0">
    <oddHeader>&amp;C( &amp;P+2 )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7"/>
  <sheetViews>
    <sheetView topLeftCell="A35" zoomScaleNormal="100" zoomScaleSheetLayoutView="100" workbookViewId="0">
      <selection activeCell="B62" sqref="B62:F62"/>
    </sheetView>
  </sheetViews>
  <sheetFormatPr defaultColWidth="9.140625" defaultRowHeight="15" customHeight="1" x14ac:dyDescent="0.2"/>
  <cols>
    <col min="1" max="1" width="4.7109375" style="2" customWidth="1"/>
    <col min="2" max="2" width="64.140625" style="2" customWidth="1"/>
    <col min="3" max="3" width="3" style="2" customWidth="1"/>
    <col min="4" max="4" width="14.7109375" style="2" customWidth="1"/>
    <col min="5" max="5" width="3" style="2" customWidth="1"/>
    <col min="6" max="6" width="14.7109375" style="2" customWidth="1"/>
    <col min="7" max="7" width="13.140625" style="2" customWidth="1"/>
    <col min="8" max="16384" width="9.140625" style="2"/>
  </cols>
  <sheetData>
    <row r="1" spans="1:9" ht="15" customHeight="1" x14ac:dyDescent="0.2">
      <c r="A1" s="102" t="s">
        <v>174</v>
      </c>
      <c r="B1" s="98"/>
      <c r="C1" s="98"/>
      <c r="D1" s="98"/>
      <c r="E1" s="98"/>
      <c r="F1" s="98"/>
      <c r="G1" s="98"/>
      <c r="H1" s="98"/>
      <c r="I1" s="98"/>
    </row>
    <row r="2" spans="1:9" ht="15" customHeight="1" x14ac:dyDescent="0.2">
      <c r="A2" s="102" t="s">
        <v>295</v>
      </c>
      <c r="B2" s="98"/>
      <c r="C2" s="98"/>
      <c r="D2" s="98"/>
      <c r="E2" s="98"/>
      <c r="F2" s="98"/>
      <c r="G2" s="98"/>
      <c r="H2" s="98"/>
      <c r="I2" s="98"/>
    </row>
    <row r="3" spans="1:9" ht="15" customHeight="1" x14ac:dyDescent="0.2">
      <c r="A3" s="102"/>
      <c r="B3" s="98"/>
      <c r="C3" s="98"/>
      <c r="D3" s="132"/>
      <c r="E3" s="133"/>
      <c r="F3" s="133"/>
      <c r="G3" s="98"/>
      <c r="H3" s="98"/>
      <c r="I3" s="98"/>
    </row>
    <row r="4" spans="1:9" ht="15" customHeight="1" x14ac:dyDescent="0.2">
      <c r="A4" s="102"/>
      <c r="B4" s="98"/>
      <c r="C4" s="98"/>
      <c r="D4" s="133"/>
      <c r="E4" s="133"/>
      <c r="F4" s="133"/>
      <c r="G4" s="98"/>
      <c r="H4" s="98"/>
      <c r="I4" s="98"/>
    </row>
    <row r="5" spans="1:9" ht="28.5" customHeight="1" x14ac:dyDescent="0.2">
      <c r="A5" s="102"/>
      <c r="B5" s="98"/>
      <c r="C5" s="98"/>
      <c r="D5" s="402" t="s">
        <v>243</v>
      </c>
      <c r="E5" s="403"/>
      <c r="F5" s="403"/>
    </row>
    <row r="6" spans="1:9" ht="15" customHeight="1" x14ac:dyDescent="0.2">
      <c r="A6" s="98"/>
      <c r="B6" s="98"/>
      <c r="C6" s="98"/>
      <c r="D6" s="69" t="s">
        <v>267</v>
      </c>
      <c r="E6" s="106"/>
      <c r="F6" s="69" t="s">
        <v>268</v>
      </c>
    </row>
    <row r="7" spans="1:9" ht="15" customHeight="1" x14ac:dyDescent="0.2">
      <c r="A7" s="98"/>
      <c r="B7" s="98"/>
      <c r="C7" s="98"/>
      <c r="D7" s="103" t="s">
        <v>3</v>
      </c>
      <c r="E7" s="103"/>
      <c r="F7" s="103" t="s">
        <v>3</v>
      </c>
    </row>
    <row r="8" spans="1:9" ht="15" customHeight="1" x14ac:dyDescent="0.2">
      <c r="A8" s="98"/>
      <c r="B8" s="98"/>
      <c r="C8" s="98"/>
      <c r="D8" s="6" t="s">
        <v>10</v>
      </c>
      <c r="E8" s="6"/>
      <c r="F8" s="268" t="s">
        <v>10</v>
      </c>
    </row>
    <row r="9" spans="1:9" ht="15" customHeight="1" x14ac:dyDescent="0.2">
      <c r="A9" s="98"/>
      <c r="B9" s="98"/>
      <c r="C9" s="98"/>
      <c r="D9" s="6"/>
      <c r="E9" s="6"/>
      <c r="F9" s="6"/>
    </row>
    <row r="10" spans="1:9" ht="15" customHeight="1" x14ac:dyDescent="0.2">
      <c r="A10" s="102" t="s">
        <v>221</v>
      </c>
      <c r="B10" s="98"/>
      <c r="C10" s="98"/>
      <c r="D10" s="55"/>
      <c r="E10" s="103"/>
      <c r="F10" s="55"/>
    </row>
    <row r="11" spans="1:9" ht="15" customHeight="1" x14ac:dyDescent="0.2">
      <c r="A11" s="98" t="s">
        <v>120</v>
      </c>
      <c r="B11" s="98"/>
      <c r="C11" s="98"/>
      <c r="D11" s="55">
        <f>PL!J35</f>
        <v>49857</v>
      </c>
      <c r="E11" s="103"/>
      <c r="F11" s="55">
        <f>PL!L35</f>
        <v>84914</v>
      </c>
    </row>
    <row r="12" spans="1:9" ht="15" customHeight="1" x14ac:dyDescent="0.2">
      <c r="A12" s="98"/>
      <c r="B12" s="98"/>
      <c r="C12" s="98"/>
      <c r="D12" s="3"/>
      <c r="F12" s="3"/>
    </row>
    <row r="13" spans="1:9" ht="15" customHeight="1" x14ac:dyDescent="0.2">
      <c r="A13" s="98" t="s">
        <v>222</v>
      </c>
      <c r="B13" s="98"/>
      <c r="C13" s="98"/>
      <c r="D13" s="23">
        <f>21036+1417</f>
        <v>22453</v>
      </c>
      <c r="E13" s="98"/>
      <c r="F13" s="23">
        <v>19533</v>
      </c>
    </row>
    <row r="14" spans="1:9" ht="15" customHeight="1" x14ac:dyDescent="0.2">
      <c r="A14" s="98"/>
      <c r="B14" s="98"/>
      <c r="C14" s="98"/>
      <c r="D14" s="61"/>
      <c r="E14" s="98"/>
      <c r="F14" s="61"/>
    </row>
    <row r="15" spans="1:9" ht="15" customHeight="1" x14ac:dyDescent="0.2">
      <c r="A15" s="98" t="s">
        <v>223</v>
      </c>
      <c r="B15" s="98"/>
      <c r="C15" s="98"/>
      <c r="D15" s="70">
        <f>SUM(D11:D13)</f>
        <v>72310</v>
      </c>
      <c r="E15" s="98"/>
      <c r="F15" s="70">
        <f>SUM(F11:F13)</f>
        <v>104447</v>
      </c>
      <c r="G15" s="98"/>
    </row>
    <row r="16" spans="1:9" ht="15" customHeight="1" x14ac:dyDescent="0.2">
      <c r="A16" s="98"/>
      <c r="B16" s="98"/>
      <c r="C16" s="98"/>
      <c r="D16" s="70"/>
      <c r="E16" s="98"/>
      <c r="F16" s="70"/>
      <c r="G16" s="98"/>
    </row>
    <row r="17" spans="1:7" ht="15" customHeight="1" x14ac:dyDescent="0.2">
      <c r="A17" s="98" t="s">
        <v>224</v>
      </c>
      <c r="B17" s="98"/>
      <c r="C17" s="98"/>
      <c r="D17" s="55"/>
      <c r="E17" s="98"/>
      <c r="F17" s="55"/>
    </row>
    <row r="18" spans="1:7" ht="15" customHeight="1" x14ac:dyDescent="0.2">
      <c r="A18" s="98"/>
      <c r="B18" s="98" t="s">
        <v>40</v>
      </c>
      <c r="C18" s="98"/>
      <c r="D18" s="55">
        <f>-56403-60739+552+3</f>
        <v>-116587</v>
      </c>
      <c r="E18" s="98"/>
      <c r="F18" s="55">
        <v>58035</v>
      </c>
    </row>
    <row r="19" spans="1:7" ht="15" customHeight="1" x14ac:dyDescent="0.2">
      <c r="A19" s="98"/>
      <c r="B19" s="98" t="s">
        <v>137</v>
      </c>
      <c r="C19" s="98"/>
      <c r="D19" s="55">
        <v>-7023</v>
      </c>
      <c r="E19" s="98"/>
      <c r="F19" s="55">
        <v>-3771</v>
      </c>
      <c r="G19" s="98"/>
    </row>
    <row r="20" spans="1:7" ht="15" customHeight="1" x14ac:dyDescent="0.2">
      <c r="A20" s="98"/>
      <c r="B20" s="98" t="s">
        <v>112</v>
      </c>
      <c r="C20" s="98"/>
      <c r="D20" s="55"/>
      <c r="E20" s="98"/>
      <c r="F20" s="55"/>
      <c r="G20" s="98"/>
    </row>
    <row r="21" spans="1:7" ht="15" customHeight="1" x14ac:dyDescent="0.2">
      <c r="A21" s="98"/>
      <c r="B21" s="98" t="s">
        <v>187</v>
      </c>
      <c r="C21" s="98"/>
      <c r="D21" s="55">
        <v>1419</v>
      </c>
      <c r="E21" s="98"/>
      <c r="F21" s="55">
        <v>2927</v>
      </c>
      <c r="G21" s="98"/>
    </row>
    <row r="22" spans="1:7" ht="15" customHeight="1" x14ac:dyDescent="0.2">
      <c r="A22" s="98"/>
      <c r="B22" s="98" t="s">
        <v>19</v>
      </c>
      <c r="C22" s="98"/>
      <c r="D22" s="55">
        <f>-32355</f>
        <v>-32355</v>
      </c>
      <c r="E22" s="98"/>
      <c r="F22" s="55">
        <v>-21562</v>
      </c>
      <c r="G22" s="98"/>
    </row>
    <row r="23" spans="1:7" ht="15" hidden="1" customHeight="1" x14ac:dyDescent="0.2">
      <c r="A23" s="98"/>
      <c r="B23" s="98" t="s">
        <v>89</v>
      </c>
      <c r="C23" s="98"/>
      <c r="D23" s="55">
        <v>0</v>
      </c>
      <c r="E23" s="98"/>
      <c r="F23" s="55">
        <v>0</v>
      </c>
      <c r="G23" s="98"/>
    </row>
    <row r="24" spans="1:7" ht="15" customHeight="1" x14ac:dyDescent="0.2">
      <c r="A24" s="98"/>
      <c r="B24" s="98"/>
      <c r="C24" s="98"/>
      <c r="D24" s="61"/>
      <c r="E24" s="98"/>
      <c r="F24" s="61"/>
    </row>
    <row r="25" spans="1:7" ht="15" customHeight="1" x14ac:dyDescent="0.2">
      <c r="A25" s="102" t="s">
        <v>239</v>
      </c>
      <c r="B25" s="98"/>
      <c r="C25" s="98"/>
      <c r="D25" s="61">
        <f>SUM(D15:D23)</f>
        <v>-82236</v>
      </c>
      <c r="E25" s="98"/>
      <c r="F25" s="61">
        <f>SUM(F15:F23)</f>
        <v>140076</v>
      </c>
    </row>
    <row r="26" spans="1:7" ht="15" customHeight="1" x14ac:dyDescent="0.2">
      <c r="A26" s="98"/>
      <c r="B26" s="98"/>
      <c r="C26" s="98"/>
      <c r="D26" s="70"/>
      <c r="E26" s="98"/>
      <c r="F26" s="70"/>
    </row>
    <row r="27" spans="1:7" ht="15" customHeight="1" x14ac:dyDescent="0.2">
      <c r="A27" s="102" t="s">
        <v>227</v>
      </c>
      <c r="B27" s="98"/>
      <c r="C27" s="98"/>
      <c r="D27" s="55"/>
      <c r="E27" s="103"/>
      <c r="F27" s="55"/>
      <c r="G27" s="98"/>
    </row>
    <row r="28" spans="1:7" ht="15" customHeight="1" x14ac:dyDescent="0.2">
      <c r="A28" s="102"/>
      <c r="B28" s="110" t="s">
        <v>94</v>
      </c>
      <c r="C28" s="98"/>
      <c r="D28" s="55">
        <v>-20019</v>
      </c>
      <c r="E28" s="103"/>
      <c r="F28" s="55">
        <v>-8300</v>
      </c>
    </row>
    <row r="29" spans="1:7" ht="15" hidden="1" customHeight="1" x14ac:dyDescent="0.2">
      <c r="A29" s="102"/>
      <c r="B29" s="110" t="s">
        <v>109</v>
      </c>
      <c r="C29" s="98"/>
      <c r="D29" s="55">
        <v>0</v>
      </c>
      <c r="E29" s="103"/>
      <c r="F29" s="55">
        <v>0</v>
      </c>
    </row>
    <row r="30" spans="1:7" ht="15" hidden="1" customHeight="1" x14ac:dyDescent="0.2">
      <c r="A30" s="102"/>
      <c r="B30" s="110" t="s">
        <v>115</v>
      </c>
      <c r="C30" s="98"/>
      <c r="D30" s="55">
        <v>0</v>
      </c>
      <c r="E30" s="103"/>
      <c r="F30" s="55">
        <v>0</v>
      </c>
    </row>
    <row r="31" spans="1:7" ht="15" customHeight="1" x14ac:dyDescent="0.2">
      <c r="A31" s="102"/>
      <c r="B31" s="110" t="s">
        <v>148</v>
      </c>
      <c r="C31" s="98"/>
      <c r="D31" s="55">
        <v>486</v>
      </c>
      <c r="E31" s="103"/>
      <c r="F31" s="55">
        <v>378</v>
      </c>
    </row>
    <row r="32" spans="1:7" ht="15" customHeight="1" x14ac:dyDescent="0.2">
      <c r="A32" s="102"/>
      <c r="B32" s="110" t="s">
        <v>47</v>
      </c>
      <c r="C32" s="98"/>
      <c r="D32" s="55">
        <v>-35698</v>
      </c>
      <c r="E32" s="103"/>
      <c r="F32" s="55">
        <v>-25675</v>
      </c>
    </row>
    <row r="33" spans="1:40" ht="15" hidden="1" customHeight="1" x14ac:dyDescent="0.2">
      <c r="A33" s="102"/>
      <c r="B33" s="110" t="s">
        <v>102</v>
      </c>
      <c r="C33" s="98"/>
      <c r="D33" s="55">
        <v>0</v>
      </c>
      <c r="E33" s="103"/>
      <c r="F33" s="55">
        <v>0</v>
      </c>
    </row>
    <row r="34" spans="1:40" ht="15" hidden="1" customHeight="1" x14ac:dyDescent="0.2">
      <c r="A34" s="102"/>
      <c r="B34" s="110" t="s">
        <v>138</v>
      </c>
      <c r="C34" s="98"/>
      <c r="D34" s="55">
        <v>0</v>
      </c>
      <c r="E34" s="103"/>
      <c r="F34" s="55">
        <v>0</v>
      </c>
    </row>
    <row r="36" spans="1:40" ht="15" hidden="1" customHeight="1" x14ac:dyDescent="0.2">
      <c r="A36" s="102"/>
      <c r="B36" s="110" t="s">
        <v>95</v>
      </c>
      <c r="C36" s="98"/>
      <c r="D36" s="55">
        <v>0</v>
      </c>
      <c r="E36" s="103"/>
      <c r="F36" s="55">
        <v>0</v>
      </c>
    </row>
    <row r="37" spans="1:40" ht="15" customHeight="1" x14ac:dyDescent="0.2">
      <c r="A37" s="102" t="s">
        <v>238</v>
      </c>
      <c r="B37" s="98"/>
      <c r="C37" s="98"/>
      <c r="D37" s="111">
        <f>SUM(D28:D36)</f>
        <v>-55231</v>
      </c>
      <c r="E37" s="103"/>
      <c r="F37" s="111">
        <f>SUM(F28:F36)</f>
        <v>-33597</v>
      </c>
    </row>
    <row r="38" spans="1:40" ht="15" customHeight="1" x14ac:dyDescent="0.2">
      <c r="A38" s="102"/>
      <c r="B38" s="98"/>
      <c r="C38" s="98"/>
      <c r="D38" s="70"/>
      <c r="E38" s="103"/>
      <c r="F38" s="70"/>
    </row>
    <row r="39" spans="1:40" ht="15" customHeight="1" x14ac:dyDescent="0.2">
      <c r="A39" s="102" t="s">
        <v>226</v>
      </c>
      <c r="B39" s="98"/>
      <c r="C39" s="98"/>
      <c r="D39" s="55"/>
      <c r="E39" s="103"/>
      <c r="F39" s="55"/>
    </row>
    <row r="40" spans="1:40" ht="15" customHeight="1" x14ac:dyDescent="0.2">
      <c r="A40" s="102"/>
      <c r="B40" s="98" t="s">
        <v>274</v>
      </c>
      <c r="C40" s="98"/>
      <c r="D40" s="55">
        <v>0</v>
      </c>
      <c r="E40" s="103"/>
      <c r="F40" s="55">
        <v>-15524</v>
      </c>
    </row>
    <row r="41" spans="1:40" s="189" customFormat="1" ht="15" customHeight="1" x14ac:dyDescent="0.2">
      <c r="B41" s="98" t="s">
        <v>117</v>
      </c>
      <c r="C41" s="98"/>
      <c r="D41" s="55">
        <f>-69468-10127</f>
        <v>-79595</v>
      </c>
      <c r="E41" s="98"/>
      <c r="F41" s="55">
        <v>-46268</v>
      </c>
    </row>
    <row r="42" spans="1:40" ht="15" customHeight="1" x14ac:dyDescent="0.2">
      <c r="B42" s="98" t="s">
        <v>145</v>
      </c>
      <c r="C42" s="98"/>
      <c r="D42" s="55">
        <v>50000</v>
      </c>
      <c r="E42" s="98"/>
      <c r="F42" s="55">
        <v>0</v>
      </c>
    </row>
    <row r="43" spans="1:40" ht="15" customHeight="1" x14ac:dyDescent="0.2">
      <c r="B43" s="98" t="s">
        <v>306</v>
      </c>
      <c r="C43" s="98"/>
      <c r="D43" s="55">
        <v>65150</v>
      </c>
      <c r="E43" s="98"/>
      <c r="F43" s="55">
        <v>0</v>
      </c>
    </row>
    <row r="44" spans="1:40" s="226" customFormat="1" ht="15" customHeight="1" x14ac:dyDescent="0.2">
      <c r="A44" s="2"/>
      <c r="B44" s="98" t="s">
        <v>300</v>
      </c>
      <c r="C44" s="98"/>
      <c r="D44" s="55">
        <v>13463</v>
      </c>
      <c r="E44" s="98"/>
      <c r="F44" s="55">
        <v>37634</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1:40" ht="15" customHeight="1" x14ac:dyDescent="0.2">
      <c r="A45" s="98"/>
      <c r="B45" s="98"/>
      <c r="C45" s="98"/>
      <c r="D45" s="61"/>
      <c r="E45" s="98"/>
      <c r="F45" s="61"/>
    </row>
    <row r="46" spans="1:40" ht="15" customHeight="1" x14ac:dyDescent="0.2">
      <c r="A46" s="102" t="s">
        <v>296</v>
      </c>
      <c r="B46" s="98"/>
      <c r="C46" s="98"/>
      <c r="D46" s="61">
        <f>SUM(D40:D44)</f>
        <v>49018</v>
      </c>
      <c r="E46" s="98"/>
      <c r="F46" s="61">
        <f>SUM(F40:F44)</f>
        <v>-24158</v>
      </c>
    </row>
    <row r="47" spans="1:40" ht="15" customHeight="1" x14ac:dyDescent="0.2">
      <c r="A47" s="98"/>
      <c r="B47" s="98"/>
      <c r="C47" s="98"/>
      <c r="D47" s="55"/>
      <c r="E47" s="98"/>
      <c r="F47" s="55"/>
    </row>
    <row r="48" spans="1:40" ht="15" customHeight="1" x14ac:dyDescent="0.2">
      <c r="A48" s="102" t="s">
        <v>219</v>
      </c>
      <c r="B48" s="98"/>
      <c r="C48" s="98"/>
      <c r="D48" s="55">
        <f>+D25+D37+D46</f>
        <v>-88449</v>
      </c>
      <c r="E48" s="98"/>
      <c r="F48" s="55">
        <f>+F25+F37+F46</f>
        <v>82321</v>
      </c>
      <c r="G48" s="98"/>
      <c r="H48" s="98"/>
      <c r="I48" s="98"/>
    </row>
    <row r="49" spans="1:7" ht="15" customHeight="1" x14ac:dyDescent="0.2">
      <c r="A49" s="102" t="s">
        <v>220</v>
      </c>
      <c r="B49" s="98"/>
      <c r="C49" s="98"/>
      <c r="D49" s="55">
        <v>166488</v>
      </c>
      <c r="E49" s="98"/>
      <c r="F49" s="55">
        <v>128930</v>
      </c>
    </row>
    <row r="50" spans="1:7" ht="15" customHeight="1" x14ac:dyDescent="0.2">
      <c r="A50" s="102"/>
      <c r="B50" s="102"/>
      <c r="C50" s="98"/>
      <c r="D50" s="55"/>
      <c r="E50" s="98"/>
      <c r="F50" s="55"/>
    </row>
    <row r="51" spans="1:7" ht="15" customHeight="1" thickBot="1" x14ac:dyDescent="0.25">
      <c r="A51" s="102" t="s">
        <v>321</v>
      </c>
      <c r="B51" s="102"/>
      <c r="C51" s="98"/>
      <c r="D51" s="112">
        <f>SUM(D48:D50)</f>
        <v>78039</v>
      </c>
      <c r="E51" s="98"/>
      <c r="F51" s="112">
        <f>SUM(F48:F50)</f>
        <v>211251</v>
      </c>
    </row>
    <row r="52" spans="1:7" ht="15" customHeight="1" x14ac:dyDescent="0.2">
      <c r="A52" s="98"/>
      <c r="B52" s="98"/>
      <c r="C52" s="98"/>
      <c r="D52" s="113"/>
      <c r="E52" s="98"/>
      <c r="F52" s="113"/>
    </row>
    <row r="53" spans="1:7" ht="15" customHeight="1" x14ac:dyDescent="0.2">
      <c r="A53" s="102" t="s">
        <v>225</v>
      </c>
      <c r="B53" s="98"/>
      <c r="C53" s="98"/>
      <c r="D53" s="113"/>
      <c r="E53" s="98"/>
      <c r="F53" s="113"/>
    </row>
    <row r="54" spans="1:7" ht="15" customHeight="1" x14ac:dyDescent="0.2">
      <c r="A54" s="98"/>
      <c r="B54" s="98" t="s">
        <v>118</v>
      </c>
      <c r="C54" s="98"/>
      <c r="D54" s="55">
        <f>61049+221</f>
        <v>61270</v>
      </c>
      <c r="E54" s="55"/>
      <c r="F54" s="55">
        <v>173125</v>
      </c>
    </row>
    <row r="55" spans="1:7" ht="15" customHeight="1" x14ac:dyDescent="0.2">
      <c r="A55" s="98"/>
      <c r="B55" s="98" t="s">
        <v>128</v>
      </c>
      <c r="C55" s="98"/>
      <c r="D55" s="55">
        <v>16988</v>
      </c>
      <c r="E55" s="55"/>
      <c r="F55" s="55">
        <v>39386</v>
      </c>
    </row>
    <row r="56" spans="1:7" ht="15" customHeight="1" x14ac:dyDescent="0.2">
      <c r="A56" s="98"/>
      <c r="B56" s="98"/>
      <c r="C56" s="98"/>
      <c r="D56" s="71">
        <f>SUM(D54:D55)</f>
        <v>78258</v>
      </c>
      <c r="E56" s="55"/>
      <c r="F56" s="71">
        <f>SUM(F54:F55)</f>
        <v>212511</v>
      </c>
    </row>
    <row r="57" spans="1:7" ht="15" customHeight="1" x14ac:dyDescent="0.2">
      <c r="A57" s="98"/>
      <c r="B57" s="98" t="s">
        <v>48</v>
      </c>
      <c r="C57" s="98"/>
      <c r="D57" s="55"/>
      <c r="E57" s="55"/>
      <c r="F57" s="55"/>
    </row>
    <row r="58" spans="1:7" ht="15" customHeight="1" x14ac:dyDescent="0.2">
      <c r="A58" s="98"/>
      <c r="B58" s="98" t="s">
        <v>119</v>
      </c>
      <c r="C58" s="98"/>
      <c r="D58" s="70">
        <v>-219</v>
      </c>
      <c r="E58" s="55"/>
      <c r="F58" s="70">
        <v>-1260</v>
      </c>
      <c r="G58" s="98"/>
    </row>
    <row r="59" spans="1:7" ht="15" customHeight="1" x14ac:dyDescent="0.2">
      <c r="A59" s="98"/>
      <c r="B59" s="98"/>
      <c r="C59" s="98"/>
      <c r="D59" s="61"/>
      <c r="E59" s="55"/>
      <c r="F59" s="61"/>
      <c r="G59" s="98"/>
    </row>
    <row r="60" spans="1:7" ht="15" customHeight="1" thickBot="1" x14ac:dyDescent="0.25">
      <c r="A60" s="98"/>
      <c r="B60" s="98"/>
      <c r="C60" s="98"/>
      <c r="D60" s="112">
        <f>SUM(D56:D58)</f>
        <v>78039</v>
      </c>
      <c r="E60" s="55"/>
      <c r="F60" s="112">
        <f>SUM(F56:F58)</f>
        <v>211251</v>
      </c>
      <c r="G60" s="98">
        <f>+D60-D51</f>
        <v>0</v>
      </c>
    </row>
    <row r="61" spans="1:7" s="316" customFormat="1" ht="15" customHeight="1" x14ac:dyDescent="0.2">
      <c r="A61" s="323"/>
      <c r="C61" s="216"/>
      <c r="D61" s="354">
        <f>BS!C19-Cashflow!D56</f>
        <v>0</v>
      </c>
      <c r="E61" s="216"/>
      <c r="F61" s="215"/>
    </row>
    <row r="62" spans="1:7" s="316" customFormat="1" ht="30" customHeight="1" x14ac:dyDescent="0.2">
      <c r="A62" s="345" t="s">
        <v>301</v>
      </c>
      <c r="B62" s="404" t="s">
        <v>344</v>
      </c>
      <c r="C62" s="405"/>
      <c r="D62" s="405"/>
      <c r="E62" s="405"/>
      <c r="F62" s="405"/>
    </row>
    <row r="63" spans="1:7" ht="15" customHeight="1" x14ac:dyDescent="0.2">
      <c r="A63" s="102"/>
      <c r="C63" s="98"/>
      <c r="D63" s="196">
        <f>D51-D60</f>
        <v>0</v>
      </c>
      <c r="E63" s="197"/>
      <c r="F63" s="196">
        <f>F51-F60</f>
        <v>0</v>
      </c>
    </row>
    <row r="64" spans="1:7" ht="45" customHeight="1" x14ac:dyDescent="0.2">
      <c r="A64" s="383" t="s">
        <v>242</v>
      </c>
      <c r="B64" s="383"/>
      <c r="C64" s="383"/>
      <c r="D64" s="383"/>
      <c r="E64" s="383"/>
      <c r="F64" s="383"/>
      <c r="G64" s="98"/>
    </row>
    <row r="65" spans="1:7" ht="15" customHeight="1" x14ac:dyDescent="0.2">
      <c r="A65" s="59"/>
      <c r="B65" s="59"/>
      <c r="C65" s="59"/>
      <c r="D65" s="114">
        <f>+D51-D60</f>
        <v>0</v>
      </c>
      <c r="E65" s="59"/>
      <c r="F65" s="114">
        <f>+F51-F60</f>
        <v>0</v>
      </c>
      <c r="G65" s="98"/>
    </row>
    <row r="66" spans="1:7" ht="15" customHeight="1" x14ac:dyDescent="0.2">
      <c r="A66" s="59"/>
      <c r="B66" s="59"/>
      <c r="C66" s="59"/>
      <c r="D66" s="114">
        <f>D56-BS!C19</f>
        <v>0</v>
      </c>
      <c r="E66" s="59"/>
      <c r="F66" s="59"/>
    </row>
    <row r="67" spans="1:7" ht="15" customHeight="1" x14ac:dyDescent="0.2">
      <c r="A67" s="59"/>
      <c r="B67" s="59"/>
      <c r="C67" s="59"/>
      <c r="D67" s="59"/>
      <c r="E67" s="59"/>
      <c r="F67" s="59"/>
    </row>
  </sheetData>
  <mergeCells count="3">
    <mergeCell ref="A64:F64"/>
    <mergeCell ref="D5:F5"/>
    <mergeCell ref="B62:F62"/>
  </mergeCells>
  <phoneticPr fontId="0" type="noConversion"/>
  <printOptions horizontalCentered="1"/>
  <pageMargins left="0.5" right="0.25" top="0.37" bottom="0.39" header="0.16" footer="0.14000000000000001"/>
  <pageSetup paperSize="9" scale="84" orientation="portrait" r:id="rId1"/>
  <headerFooter alignWithMargins="0">
    <oddHeader>&amp;C( &amp;P+3 )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8"/>
  <sheetViews>
    <sheetView showGridLines="0" topLeftCell="A139" zoomScaleNormal="100" zoomScaleSheetLayoutView="100" workbookViewId="0">
      <selection activeCell="E144" sqref="E144:Q144"/>
    </sheetView>
  </sheetViews>
  <sheetFormatPr defaultColWidth="9.140625" defaultRowHeight="14.45" customHeight="1" x14ac:dyDescent="0.2"/>
  <cols>
    <col min="1" max="1" width="4.140625" style="2" customWidth="1"/>
    <col min="2" max="2" width="5.42578125" style="2" customWidth="1"/>
    <col min="3" max="3" width="4.85546875" style="2" customWidth="1"/>
    <col min="4" max="4" width="3.140625" style="2" customWidth="1"/>
    <col min="5" max="5" width="29.5703125" style="2" customWidth="1"/>
    <col min="6" max="7" width="3.5703125" style="2" customWidth="1"/>
    <col min="8" max="8" width="1.7109375" style="2" customWidth="1"/>
    <col min="9" max="9" width="11.85546875" style="2" customWidth="1"/>
    <col min="10" max="10" width="1.42578125" style="2" customWidth="1"/>
    <col min="11" max="11" width="13.28515625" style="2" customWidth="1"/>
    <col min="12" max="12" width="1.42578125" style="2" customWidth="1"/>
    <col min="13" max="13" width="13" style="2" customWidth="1"/>
    <col min="14" max="14" width="1.7109375" style="2" customWidth="1"/>
    <col min="15" max="15" width="13.42578125" style="2" customWidth="1"/>
    <col min="16" max="16" width="1.28515625" style="2" customWidth="1"/>
    <col min="17" max="17" width="14.28515625" style="2" customWidth="1"/>
    <col min="18" max="18" width="1.5703125" style="2" customWidth="1"/>
    <col min="19" max="19" width="13.42578125" style="198" customWidth="1"/>
    <col min="20" max="20" width="11.85546875" style="2" bestFit="1" customWidth="1"/>
    <col min="21" max="21" width="9.140625" style="2"/>
    <col min="22" max="22" width="10.7109375" style="2" bestFit="1" customWidth="1"/>
    <col min="23" max="16384" width="9.140625" style="2"/>
  </cols>
  <sheetData>
    <row r="1" spans="1:17" ht="14.45" customHeight="1" x14ac:dyDescent="0.2">
      <c r="A1" s="1" t="s">
        <v>146</v>
      </c>
    </row>
    <row r="3" spans="1:17" ht="14.45" customHeight="1" x14ac:dyDescent="0.2">
      <c r="A3" s="3">
        <v>1</v>
      </c>
      <c r="B3" s="3"/>
      <c r="C3" s="416" t="s">
        <v>49</v>
      </c>
      <c r="D3" s="416"/>
      <c r="E3" s="416"/>
      <c r="F3" s="416"/>
      <c r="G3" s="416"/>
      <c r="H3" s="416"/>
      <c r="I3" s="416"/>
      <c r="J3" s="416"/>
      <c r="K3" s="416"/>
      <c r="L3" s="416"/>
      <c r="M3" s="416"/>
      <c r="N3" s="416"/>
      <c r="O3" s="416"/>
      <c r="P3" s="416"/>
      <c r="Q3" s="416"/>
    </row>
    <row r="4" spans="1:17" ht="14.45" customHeight="1" x14ac:dyDescent="0.2">
      <c r="A4" s="3"/>
      <c r="B4" s="3"/>
      <c r="C4" s="3"/>
      <c r="D4" s="3"/>
      <c r="E4" s="3"/>
      <c r="F4" s="3"/>
    </row>
    <row r="5" spans="1:17" ht="17.25" customHeight="1" x14ac:dyDescent="0.2">
      <c r="C5" s="379" t="s">
        <v>162</v>
      </c>
      <c r="D5" s="379"/>
      <c r="E5" s="379"/>
      <c r="F5" s="379"/>
      <c r="G5" s="379"/>
      <c r="H5" s="379"/>
      <c r="I5" s="379"/>
      <c r="J5" s="379"/>
      <c r="K5" s="379"/>
      <c r="L5" s="379"/>
      <c r="M5" s="379"/>
      <c r="N5" s="379"/>
      <c r="O5" s="379"/>
      <c r="P5" s="379"/>
      <c r="Q5" s="379"/>
    </row>
    <row r="6" spans="1:17" ht="14.45" customHeight="1" x14ac:dyDescent="0.2">
      <c r="C6" s="4"/>
      <c r="D6" s="330"/>
      <c r="E6" s="4"/>
      <c r="F6" s="4"/>
      <c r="G6" s="4"/>
      <c r="H6" s="4"/>
      <c r="I6" s="4"/>
      <c r="J6" s="4"/>
      <c r="K6" s="4"/>
      <c r="L6" s="4"/>
      <c r="M6" s="4"/>
      <c r="N6" s="4"/>
      <c r="O6" s="4"/>
      <c r="P6" s="4"/>
      <c r="Q6" s="4"/>
    </row>
    <row r="7" spans="1:17" ht="36" customHeight="1" x14ac:dyDescent="0.2">
      <c r="C7" s="379" t="s">
        <v>188</v>
      </c>
      <c r="D7" s="379"/>
      <c r="E7" s="379"/>
      <c r="F7" s="379"/>
      <c r="G7" s="379"/>
      <c r="H7" s="379"/>
      <c r="I7" s="379"/>
      <c r="J7" s="379"/>
      <c r="K7" s="379"/>
      <c r="L7" s="379"/>
      <c r="M7" s="379"/>
      <c r="N7" s="379"/>
      <c r="O7" s="379"/>
      <c r="P7" s="379"/>
      <c r="Q7" s="379"/>
    </row>
    <row r="8" spans="1:17" ht="9" customHeight="1" x14ac:dyDescent="0.2">
      <c r="C8" s="73"/>
      <c r="D8" s="339"/>
      <c r="E8" s="73"/>
      <c r="F8" s="73"/>
      <c r="G8" s="73"/>
      <c r="H8" s="73"/>
      <c r="I8" s="73"/>
      <c r="J8" s="73"/>
      <c r="K8" s="73"/>
      <c r="L8" s="73"/>
      <c r="M8" s="73"/>
      <c r="N8" s="73"/>
      <c r="O8" s="73"/>
      <c r="P8" s="73"/>
      <c r="Q8" s="73"/>
    </row>
    <row r="9" spans="1:17" ht="63" customHeight="1" x14ac:dyDescent="0.2">
      <c r="C9" s="379" t="s">
        <v>261</v>
      </c>
      <c r="D9" s="379"/>
      <c r="E9" s="379"/>
      <c r="F9" s="379"/>
      <c r="G9" s="379"/>
      <c r="H9" s="379"/>
      <c r="I9" s="379"/>
      <c r="J9" s="379"/>
      <c r="K9" s="379"/>
      <c r="L9" s="379"/>
      <c r="M9" s="379"/>
      <c r="N9" s="379"/>
      <c r="O9" s="379"/>
      <c r="P9" s="379"/>
      <c r="Q9" s="379"/>
    </row>
    <row r="10" spans="1:17" ht="10.5" customHeight="1" x14ac:dyDescent="0.2">
      <c r="C10" s="4"/>
      <c r="D10" s="330"/>
      <c r="E10" s="4"/>
      <c r="F10" s="4"/>
      <c r="G10" s="4"/>
      <c r="H10" s="4"/>
      <c r="I10" s="4"/>
      <c r="J10" s="4"/>
      <c r="K10" s="4"/>
      <c r="L10" s="4"/>
      <c r="M10" s="4"/>
      <c r="N10" s="4"/>
      <c r="O10" s="4"/>
      <c r="P10" s="4"/>
      <c r="Q10" s="4"/>
    </row>
    <row r="11" spans="1:17" ht="12" customHeight="1" x14ac:dyDescent="0.2">
      <c r="A11" s="3">
        <v>2</v>
      </c>
      <c r="B11" s="3"/>
      <c r="C11" s="3" t="s">
        <v>312</v>
      </c>
      <c r="D11" s="3"/>
      <c r="E11" s="3"/>
      <c r="F11" s="3"/>
      <c r="L11" s="4"/>
      <c r="M11" s="4"/>
      <c r="N11" s="4"/>
      <c r="O11" s="4"/>
      <c r="P11" s="4"/>
      <c r="Q11" s="4"/>
    </row>
    <row r="12" spans="1:17" ht="12" customHeight="1" x14ac:dyDescent="0.2">
      <c r="A12" s="3"/>
      <c r="B12" s="3"/>
      <c r="C12" s="418"/>
      <c r="D12" s="418"/>
      <c r="E12" s="418"/>
      <c r="F12" s="418"/>
      <c r="G12" s="418"/>
      <c r="H12" s="418"/>
      <c r="I12" s="418"/>
      <c r="J12" s="418"/>
      <c r="K12" s="418"/>
      <c r="L12" s="418"/>
      <c r="M12" s="418"/>
      <c r="N12" s="418"/>
      <c r="O12" s="418"/>
      <c r="P12" s="418"/>
      <c r="Q12" s="418"/>
    </row>
    <row r="13" spans="1:17" ht="30" customHeight="1" x14ac:dyDescent="0.2">
      <c r="A13" s="3"/>
      <c r="B13" s="3"/>
      <c r="C13" s="406" t="s">
        <v>255</v>
      </c>
      <c r="D13" s="406"/>
      <c r="E13" s="417"/>
      <c r="F13" s="417"/>
      <c r="G13" s="417"/>
      <c r="H13" s="417"/>
      <c r="I13" s="417"/>
      <c r="J13" s="417"/>
      <c r="K13" s="417"/>
      <c r="L13" s="417"/>
      <c r="M13" s="417"/>
      <c r="N13" s="417"/>
      <c r="O13" s="417"/>
      <c r="P13" s="417"/>
      <c r="Q13" s="417"/>
    </row>
    <row r="14" spans="1:17" ht="6.75" customHeight="1" x14ac:dyDescent="0.2">
      <c r="A14" s="3"/>
      <c r="B14" s="3"/>
      <c r="C14" s="273"/>
      <c r="D14" s="337"/>
      <c r="E14" s="274"/>
      <c r="F14" s="274"/>
      <c r="G14" s="274"/>
      <c r="H14" s="274"/>
      <c r="I14" s="274"/>
      <c r="J14" s="274"/>
      <c r="K14" s="274"/>
      <c r="L14" s="274"/>
      <c r="M14" s="274"/>
      <c r="N14" s="274"/>
      <c r="O14" s="274"/>
      <c r="P14" s="274"/>
      <c r="Q14" s="274"/>
    </row>
    <row r="15" spans="1:17" ht="46.5" customHeight="1" x14ac:dyDescent="0.2">
      <c r="A15" s="3"/>
      <c r="B15" s="3"/>
      <c r="C15" s="406" t="s">
        <v>265</v>
      </c>
      <c r="D15" s="406"/>
      <c r="E15" s="407"/>
      <c r="F15" s="407"/>
      <c r="G15" s="407"/>
      <c r="H15" s="407"/>
      <c r="I15" s="407"/>
      <c r="J15" s="407"/>
      <c r="K15" s="407"/>
      <c r="L15" s="407"/>
      <c r="M15" s="407"/>
      <c r="N15" s="407"/>
      <c r="O15" s="407"/>
      <c r="P15" s="407"/>
      <c r="Q15" s="407"/>
    </row>
    <row r="16" spans="1:17" ht="12.75" customHeight="1" x14ac:dyDescent="0.2">
      <c r="A16" s="3"/>
      <c r="B16" s="3"/>
      <c r="C16" s="273"/>
      <c r="D16" s="337"/>
      <c r="E16" s="274"/>
      <c r="F16" s="274"/>
      <c r="G16" s="274"/>
      <c r="H16" s="274"/>
      <c r="I16" s="274"/>
      <c r="J16" s="274"/>
      <c r="K16" s="274"/>
      <c r="L16" s="274"/>
      <c r="M16" s="274"/>
      <c r="N16" s="274"/>
      <c r="O16" s="274"/>
      <c r="P16" s="274"/>
      <c r="Q16" s="274"/>
    </row>
    <row r="17" spans="1:34" ht="45" customHeight="1" x14ac:dyDescent="0.2">
      <c r="A17" s="3"/>
      <c r="B17" s="3"/>
      <c r="C17" s="406" t="s">
        <v>266</v>
      </c>
      <c r="D17" s="406"/>
      <c r="E17" s="407"/>
      <c r="F17" s="407"/>
      <c r="G17" s="407"/>
      <c r="H17" s="407"/>
      <c r="I17" s="407"/>
      <c r="J17" s="407"/>
      <c r="K17" s="407"/>
      <c r="L17" s="407"/>
      <c r="M17" s="407"/>
      <c r="N17" s="407"/>
      <c r="O17" s="407"/>
      <c r="P17" s="407"/>
      <c r="Q17" s="407"/>
    </row>
    <row r="18" spans="1:34" ht="18.75" customHeight="1" x14ac:dyDescent="0.2">
      <c r="A18" s="3"/>
      <c r="B18" s="3"/>
      <c r="C18" s="271"/>
      <c r="D18" s="333"/>
      <c r="E18" s="272"/>
      <c r="F18" s="272"/>
      <c r="G18" s="272"/>
      <c r="H18" s="272"/>
      <c r="I18" s="272"/>
      <c r="J18" s="272"/>
      <c r="K18" s="272"/>
      <c r="L18" s="272"/>
      <c r="M18" s="272"/>
      <c r="N18" s="272"/>
      <c r="O18" s="272"/>
      <c r="P18" s="272"/>
      <c r="Q18" s="272"/>
    </row>
    <row r="19" spans="1:34" ht="14.45" customHeight="1" x14ac:dyDescent="0.2">
      <c r="A19" s="3">
        <v>3</v>
      </c>
      <c r="B19" s="3"/>
      <c r="C19" s="3" t="s">
        <v>92</v>
      </c>
      <c r="D19" s="3"/>
      <c r="E19" s="3"/>
      <c r="F19" s="3"/>
      <c r="M19" s="82"/>
      <c r="S19" s="199"/>
    </row>
    <row r="20" spans="1:34" ht="14.45" customHeight="1" x14ac:dyDescent="0.2">
      <c r="A20" s="3"/>
      <c r="B20" s="3"/>
      <c r="C20" s="4"/>
      <c r="D20" s="330"/>
      <c r="E20" s="4"/>
      <c r="F20" s="4"/>
      <c r="I20" s="366"/>
      <c r="J20" s="366"/>
      <c r="K20" s="366"/>
      <c r="M20" s="366"/>
      <c r="N20" s="366"/>
      <c r="O20" s="366"/>
    </row>
    <row r="21" spans="1:34" ht="30" customHeight="1" x14ac:dyDescent="0.2">
      <c r="A21" s="3"/>
      <c r="B21" s="3"/>
      <c r="C21" s="379" t="s">
        <v>233</v>
      </c>
      <c r="D21" s="379"/>
      <c r="E21" s="379"/>
      <c r="F21" s="379"/>
      <c r="G21" s="379"/>
      <c r="H21" s="379"/>
      <c r="I21" s="379"/>
      <c r="J21" s="379"/>
      <c r="K21" s="379"/>
      <c r="L21" s="379"/>
      <c r="M21" s="379"/>
      <c r="N21" s="379"/>
      <c r="O21" s="379"/>
      <c r="P21" s="379"/>
      <c r="Q21" s="379"/>
    </row>
    <row r="22" spans="1:34" ht="14.45" customHeight="1" x14ac:dyDescent="0.2">
      <c r="A22" s="3"/>
      <c r="B22" s="3"/>
      <c r="C22" s="4"/>
      <c r="D22" s="330"/>
      <c r="E22" s="4"/>
      <c r="F22" s="4"/>
      <c r="I22" s="7"/>
      <c r="J22" s="7"/>
      <c r="K22" s="8"/>
      <c r="M22" s="7"/>
      <c r="N22" s="7"/>
      <c r="O22" s="7"/>
    </row>
    <row r="23" spans="1:34" ht="14.45" customHeight="1" x14ac:dyDescent="0.2">
      <c r="A23" s="3">
        <v>4</v>
      </c>
      <c r="B23" s="3"/>
      <c r="C23" s="3" t="s">
        <v>22</v>
      </c>
      <c r="D23" s="3"/>
      <c r="E23" s="3"/>
      <c r="F23" s="3"/>
      <c r="S23" s="199"/>
    </row>
    <row r="24" spans="1:34" ht="14.45" customHeight="1" x14ac:dyDescent="0.2">
      <c r="A24" s="3"/>
      <c r="B24" s="3"/>
      <c r="C24" s="3"/>
      <c r="D24" s="3"/>
      <c r="E24" s="3"/>
      <c r="F24" s="3"/>
    </row>
    <row r="25" spans="1:34" ht="30" customHeight="1" x14ac:dyDescent="0.2">
      <c r="A25" s="3"/>
      <c r="B25" s="3"/>
      <c r="C25" s="379" t="s">
        <v>100</v>
      </c>
      <c r="D25" s="379"/>
      <c r="E25" s="379"/>
      <c r="F25" s="379"/>
      <c r="G25" s="379"/>
      <c r="H25" s="379"/>
      <c r="I25" s="379"/>
      <c r="J25" s="379"/>
      <c r="K25" s="379"/>
      <c r="L25" s="379"/>
      <c r="M25" s="379"/>
      <c r="N25" s="379"/>
      <c r="O25" s="379"/>
      <c r="P25" s="379"/>
      <c r="Q25" s="379"/>
    </row>
    <row r="26" spans="1:34" ht="14.45" customHeight="1" x14ac:dyDescent="0.2">
      <c r="A26" s="3"/>
      <c r="B26" s="3"/>
      <c r="C26" s="9"/>
      <c r="D26" s="332"/>
      <c r="E26" s="9"/>
      <c r="F26" s="9"/>
      <c r="G26" s="9"/>
      <c r="H26" s="9"/>
      <c r="I26" s="9"/>
      <c r="J26" s="9"/>
      <c r="K26" s="9"/>
      <c r="L26" s="9"/>
      <c r="M26" s="9"/>
      <c r="N26" s="9"/>
      <c r="O26" s="9"/>
      <c r="P26" s="9"/>
      <c r="Q26" s="9"/>
    </row>
    <row r="27" spans="1:34" ht="14.45" customHeight="1" x14ac:dyDescent="0.2">
      <c r="A27" s="3">
        <v>5</v>
      </c>
      <c r="C27" s="394" t="s">
        <v>195</v>
      </c>
      <c r="D27" s="394"/>
      <c r="E27" s="394"/>
      <c r="F27" s="394"/>
      <c r="G27" s="394"/>
      <c r="H27" s="394"/>
      <c r="I27" s="394"/>
      <c r="J27" s="394"/>
      <c r="K27" s="394"/>
      <c r="L27" s="394"/>
      <c r="M27" s="394"/>
      <c r="N27" s="394"/>
      <c r="O27" s="394"/>
      <c r="P27" s="394"/>
      <c r="Q27" s="394"/>
    </row>
    <row r="28" spans="1:34" ht="9" customHeight="1" x14ac:dyDescent="0.2">
      <c r="C28" s="4"/>
      <c r="D28" s="330"/>
      <c r="E28" s="4"/>
      <c r="F28" s="4"/>
      <c r="G28" s="4"/>
      <c r="H28" s="4"/>
      <c r="I28" s="4"/>
      <c r="J28" s="4"/>
      <c r="K28" s="4"/>
      <c r="L28" s="4"/>
      <c r="M28" s="4"/>
      <c r="N28" s="4"/>
      <c r="O28" s="4"/>
    </row>
    <row r="29" spans="1:34" ht="20.25" customHeight="1" x14ac:dyDescent="0.2">
      <c r="C29" s="379" t="s">
        <v>167</v>
      </c>
      <c r="D29" s="379"/>
      <c r="E29" s="379"/>
      <c r="F29" s="379"/>
      <c r="G29" s="379"/>
      <c r="H29" s="379"/>
      <c r="I29" s="379"/>
      <c r="J29" s="379"/>
      <c r="K29" s="379"/>
      <c r="L29" s="379"/>
      <c r="M29" s="379"/>
      <c r="N29" s="379"/>
      <c r="O29" s="379"/>
      <c r="P29" s="379"/>
      <c r="Q29" s="379"/>
      <c r="S29" s="379"/>
      <c r="T29" s="408"/>
      <c r="U29" s="408"/>
      <c r="V29" s="408"/>
      <c r="W29" s="408"/>
      <c r="X29" s="408"/>
      <c r="Y29" s="408"/>
      <c r="Z29" s="408"/>
      <c r="AA29" s="408"/>
      <c r="AB29" s="408"/>
      <c r="AC29" s="408"/>
      <c r="AD29" s="408"/>
      <c r="AE29" s="408"/>
      <c r="AF29" s="408"/>
      <c r="AG29" s="408"/>
      <c r="AH29" s="408"/>
    </row>
    <row r="30" spans="1:34" ht="9.75" customHeight="1" x14ac:dyDescent="0.2">
      <c r="C30" s="10"/>
      <c r="D30" s="10"/>
      <c r="E30" s="59"/>
      <c r="F30" s="59"/>
      <c r="G30" s="59"/>
      <c r="H30" s="59"/>
      <c r="I30" s="59"/>
      <c r="J30" s="59"/>
      <c r="K30" s="59"/>
      <c r="L30" s="59"/>
      <c r="M30" s="59"/>
      <c r="N30" s="59"/>
      <c r="O30" s="59"/>
      <c r="P30" s="59"/>
      <c r="Q30" s="59"/>
      <c r="R30" s="59"/>
      <c r="S30" s="200"/>
    </row>
    <row r="31" spans="1:34" ht="22.5" customHeight="1" x14ac:dyDescent="0.2">
      <c r="A31" s="60">
        <v>6</v>
      </c>
      <c r="C31" s="383" t="s">
        <v>33</v>
      </c>
      <c r="D31" s="383"/>
      <c r="E31" s="383"/>
      <c r="F31" s="383"/>
      <c r="G31" s="383"/>
      <c r="H31" s="383"/>
      <c r="I31" s="383"/>
      <c r="J31" s="383"/>
      <c r="K31" s="383"/>
      <c r="L31" s="383"/>
      <c r="M31" s="383"/>
      <c r="N31" s="383"/>
      <c r="O31" s="383"/>
      <c r="P31" s="383"/>
      <c r="Q31" s="383"/>
      <c r="R31" s="59"/>
      <c r="S31" s="200"/>
    </row>
    <row r="32" spans="1:34" ht="5.25" customHeight="1" x14ac:dyDescent="0.2">
      <c r="A32" s="3"/>
      <c r="C32" s="11"/>
      <c r="D32" s="331"/>
      <c r="E32" s="94"/>
      <c r="F32" s="94"/>
      <c r="G32" s="94"/>
      <c r="H32" s="94"/>
      <c r="I32" s="94"/>
      <c r="J32" s="94"/>
      <c r="K32" s="94"/>
      <c r="L32" s="94"/>
      <c r="M32" s="94"/>
      <c r="N32" s="94"/>
      <c r="O32" s="94"/>
      <c r="P32" s="59"/>
      <c r="Q32" s="59"/>
      <c r="R32" s="59"/>
      <c r="S32" s="200"/>
    </row>
    <row r="33" spans="1:36" ht="14.45" customHeight="1" x14ac:dyDescent="0.2">
      <c r="C33" s="379" t="s">
        <v>136</v>
      </c>
      <c r="D33" s="379"/>
      <c r="E33" s="379"/>
      <c r="F33" s="379"/>
      <c r="G33" s="379"/>
      <c r="H33" s="379"/>
      <c r="I33" s="379"/>
      <c r="J33" s="379"/>
      <c r="K33" s="379"/>
      <c r="L33" s="379"/>
      <c r="M33" s="379"/>
      <c r="N33" s="379"/>
      <c r="O33" s="379"/>
      <c r="P33" s="379"/>
      <c r="Q33" s="379"/>
      <c r="R33" s="59"/>
      <c r="S33" s="200"/>
    </row>
    <row r="34" spans="1:36" ht="14.45" customHeight="1" x14ac:dyDescent="0.2">
      <c r="C34" s="4"/>
      <c r="D34" s="330"/>
      <c r="E34" s="4"/>
      <c r="F34" s="4"/>
      <c r="G34" s="4"/>
      <c r="H34" s="4"/>
      <c r="I34" s="4"/>
      <c r="J34" s="4"/>
      <c r="K34" s="4"/>
      <c r="L34" s="4"/>
      <c r="M34" s="4"/>
      <c r="N34" s="4"/>
      <c r="O34" s="4"/>
      <c r="P34" s="4"/>
      <c r="Q34" s="4"/>
      <c r="R34" s="59"/>
      <c r="S34" s="200"/>
    </row>
    <row r="35" spans="1:36" ht="14.45" customHeight="1" x14ac:dyDescent="0.2">
      <c r="A35" s="3">
        <v>7</v>
      </c>
      <c r="B35" s="3"/>
      <c r="C35" s="3" t="s">
        <v>32</v>
      </c>
      <c r="D35" s="3"/>
      <c r="E35" s="3"/>
      <c r="F35" s="3"/>
      <c r="S35" s="379"/>
      <c r="T35" s="411"/>
      <c r="U35" s="411"/>
      <c r="V35" s="411"/>
      <c r="W35" s="411"/>
      <c r="X35" s="411"/>
      <c r="Y35" s="411"/>
      <c r="Z35" s="411"/>
      <c r="AA35" s="411"/>
      <c r="AB35" s="411"/>
      <c r="AC35" s="411"/>
      <c r="AD35" s="411"/>
      <c r="AE35" s="411"/>
      <c r="AF35" s="411"/>
      <c r="AG35" s="411"/>
      <c r="AH35" s="411"/>
    </row>
    <row r="36" spans="1:36" ht="14.45" customHeight="1" x14ac:dyDescent="0.2">
      <c r="A36" s="3"/>
      <c r="B36" s="3"/>
      <c r="C36" s="3"/>
      <c r="D36" s="3"/>
      <c r="E36" s="3"/>
      <c r="F36" s="3"/>
    </row>
    <row r="37" spans="1:36" ht="26.25" customHeight="1" x14ac:dyDescent="0.2">
      <c r="A37" s="3"/>
      <c r="B37" s="3"/>
      <c r="C37" s="243" t="s">
        <v>142</v>
      </c>
      <c r="D37" s="329"/>
      <c r="E37" s="408" t="s">
        <v>307</v>
      </c>
      <c r="F37" s="409"/>
      <c r="G37" s="409"/>
      <c r="H37" s="409"/>
      <c r="I37" s="409"/>
      <c r="J37" s="409"/>
      <c r="K37" s="409"/>
      <c r="L37" s="409"/>
      <c r="M37" s="409"/>
      <c r="N37" s="409"/>
      <c r="O37" s="409"/>
      <c r="P37" s="409"/>
      <c r="Q37" s="409"/>
    </row>
    <row r="38" spans="1:36" ht="14.45" customHeight="1" x14ac:dyDescent="0.2">
      <c r="A38" s="3"/>
      <c r="B38" s="3"/>
      <c r="C38" s="3"/>
      <c r="D38" s="3"/>
      <c r="E38" s="3"/>
      <c r="F38" s="3"/>
    </row>
    <row r="39" spans="1:36" ht="29.25" customHeight="1" x14ac:dyDescent="0.2">
      <c r="A39" s="3"/>
      <c r="B39" s="3"/>
      <c r="C39" s="243" t="s">
        <v>143</v>
      </c>
      <c r="D39" s="329"/>
      <c r="E39" s="379" t="s">
        <v>308</v>
      </c>
      <c r="F39" s="386"/>
      <c r="G39" s="386"/>
      <c r="H39" s="386"/>
      <c r="I39" s="386"/>
      <c r="J39" s="386"/>
      <c r="K39" s="386"/>
      <c r="L39" s="386"/>
      <c r="M39" s="386"/>
      <c r="N39" s="386"/>
      <c r="O39" s="386"/>
      <c r="P39" s="386"/>
      <c r="Q39" s="386"/>
      <c r="R39" s="14"/>
    </row>
    <row r="40" spans="1:36" ht="14.45" customHeight="1" x14ac:dyDescent="0.2">
      <c r="A40" s="3"/>
      <c r="B40" s="3"/>
      <c r="C40" s="244"/>
      <c r="D40" s="330"/>
      <c r="E40" s="293"/>
      <c r="F40" s="293"/>
      <c r="G40" s="293"/>
      <c r="H40" s="293"/>
      <c r="I40" s="293"/>
      <c r="J40" s="293"/>
      <c r="K40" s="293"/>
      <c r="L40" s="293"/>
      <c r="M40" s="293"/>
      <c r="N40" s="293"/>
      <c r="O40" s="293"/>
      <c r="P40" s="293"/>
      <c r="Q40" s="293"/>
      <c r="R40" s="14"/>
    </row>
    <row r="41" spans="1:36" ht="18.75" customHeight="1" x14ac:dyDescent="0.2">
      <c r="A41" s="3"/>
      <c r="B41" s="3"/>
      <c r="E41" s="292" t="s">
        <v>180</v>
      </c>
      <c r="F41" s="292"/>
      <c r="G41" s="292"/>
      <c r="H41" s="292"/>
      <c r="J41" s="319">
        <v>1.52</v>
      </c>
      <c r="K41" s="319">
        <v>1.52</v>
      </c>
      <c r="L41" s="293"/>
      <c r="M41" s="319">
        <v>1.74</v>
      </c>
      <c r="N41" s="293"/>
      <c r="O41" s="293"/>
      <c r="P41" s="293"/>
      <c r="Q41" s="293"/>
      <c r="R41" s="14"/>
    </row>
    <row r="42" spans="1:36" ht="14.45" customHeight="1" x14ac:dyDescent="0.2">
      <c r="A42" s="3"/>
      <c r="B42" s="3"/>
      <c r="E42" s="266" t="s">
        <v>181</v>
      </c>
      <c r="F42" s="267"/>
      <c r="G42" s="267"/>
      <c r="H42" s="267"/>
      <c r="J42" s="238"/>
      <c r="K42" s="346">
        <v>3893</v>
      </c>
      <c r="L42" s="293"/>
      <c r="M42" s="252">
        <v>4337</v>
      </c>
      <c r="N42" s="293"/>
      <c r="O42" s="293"/>
      <c r="P42" s="293"/>
      <c r="Q42" s="293"/>
      <c r="R42" s="14"/>
    </row>
    <row r="43" spans="1:36" ht="14.45" customHeight="1" x14ac:dyDescent="0.2">
      <c r="A43" s="3"/>
      <c r="B43" s="3"/>
      <c r="E43" s="266"/>
      <c r="F43" s="267"/>
      <c r="G43" s="267"/>
      <c r="H43" s="267"/>
      <c r="J43" s="238"/>
      <c r="K43" s="237"/>
      <c r="L43" s="246"/>
      <c r="M43" s="252"/>
      <c r="N43" s="246"/>
      <c r="O43" s="246"/>
      <c r="P43" s="246"/>
      <c r="Q43" s="246"/>
      <c r="R43" s="246"/>
    </row>
    <row r="44" spans="1:36" ht="29.25" customHeight="1" x14ac:dyDescent="0.2">
      <c r="C44" s="420" t="s">
        <v>253</v>
      </c>
      <c r="D44" s="420"/>
      <c r="E44" s="421"/>
      <c r="F44" s="421"/>
      <c r="G44" s="421"/>
      <c r="H44" s="421"/>
      <c r="I44" s="421"/>
      <c r="J44" s="421"/>
      <c r="K44" s="421"/>
      <c r="L44" s="421"/>
      <c r="M44" s="421"/>
      <c r="N44" s="421"/>
      <c r="O44" s="421"/>
      <c r="P44" s="421"/>
      <c r="Q44" s="421"/>
      <c r="S44" s="201"/>
      <c r="T44" s="12"/>
      <c r="U44" s="12"/>
      <c r="V44" s="12"/>
      <c r="W44" s="13"/>
      <c r="X44" s="13"/>
      <c r="AA44" s="366"/>
      <c r="AB44" s="366"/>
      <c r="AC44" s="366"/>
      <c r="AE44" s="419"/>
      <c r="AF44" s="419"/>
      <c r="AG44" s="419"/>
      <c r="AH44" s="408"/>
    </row>
    <row r="45" spans="1:36" ht="18" customHeight="1" x14ac:dyDescent="0.2">
      <c r="C45" s="248"/>
      <c r="D45" s="335"/>
      <c r="E45" s="250"/>
      <c r="F45" s="250"/>
      <c r="G45" s="250"/>
      <c r="H45" s="250"/>
      <c r="I45" s="250"/>
      <c r="J45" s="250"/>
      <c r="K45" s="250"/>
      <c r="L45" s="250"/>
      <c r="M45" s="250"/>
      <c r="N45" s="250"/>
      <c r="O45" s="250"/>
      <c r="P45" s="250"/>
      <c r="Q45" s="250"/>
      <c r="S45" s="201"/>
      <c r="T45" s="243"/>
      <c r="U45" s="243"/>
      <c r="V45" s="243"/>
      <c r="W45" s="13"/>
      <c r="X45" s="13"/>
      <c r="AA45" s="245"/>
      <c r="AB45" s="245"/>
      <c r="AC45" s="245"/>
      <c r="AE45" s="249"/>
      <c r="AF45" s="249"/>
      <c r="AG45" s="249"/>
      <c r="AH45" s="247"/>
    </row>
    <row r="46" spans="1:36" ht="14.45" customHeight="1" x14ac:dyDescent="0.2">
      <c r="A46" s="3">
        <v>8</v>
      </c>
      <c r="C46" s="383" t="s">
        <v>209</v>
      </c>
      <c r="D46" s="383"/>
      <c r="E46" s="411"/>
      <c r="F46" s="411"/>
      <c r="G46" s="411"/>
      <c r="H46" s="14"/>
      <c r="I46" s="14"/>
      <c r="J46" s="14"/>
      <c r="K46" s="14"/>
      <c r="L46" s="14"/>
      <c r="M46" s="14"/>
      <c r="N46" s="14"/>
      <c r="O46" s="14"/>
      <c r="P46" s="14"/>
      <c r="Q46" s="14"/>
      <c r="S46" s="379"/>
      <c r="T46" s="379"/>
      <c r="U46" s="379"/>
      <c r="V46" s="379"/>
      <c r="W46" s="379"/>
      <c r="X46" s="379"/>
      <c r="Y46" s="379"/>
      <c r="Z46" s="379"/>
      <c r="AA46" s="379"/>
      <c r="AB46" s="379"/>
      <c r="AC46" s="379"/>
      <c r="AD46" s="379"/>
      <c r="AE46" s="379"/>
      <c r="AF46" s="379"/>
      <c r="AG46" s="379"/>
      <c r="AH46" s="379"/>
      <c r="AI46" s="379"/>
      <c r="AJ46" s="379"/>
    </row>
    <row r="47" spans="1:36" ht="14.45" customHeight="1" x14ac:dyDescent="0.2">
      <c r="A47" s="3"/>
      <c r="C47" s="11"/>
      <c r="D47" s="331"/>
      <c r="E47" s="14"/>
      <c r="F47" s="14"/>
      <c r="G47" s="14"/>
      <c r="H47" s="14"/>
      <c r="I47" s="14"/>
      <c r="J47" s="14"/>
      <c r="K47" s="14"/>
      <c r="L47" s="14"/>
      <c r="M47" s="14"/>
      <c r="N47" s="14"/>
      <c r="O47" s="14"/>
      <c r="P47" s="14"/>
      <c r="Q47" s="14"/>
      <c r="S47" s="201"/>
      <c r="T47" s="12"/>
      <c r="U47" s="12"/>
      <c r="V47" s="12"/>
      <c r="W47" s="13"/>
      <c r="X47" s="13"/>
      <c r="AA47" s="6"/>
      <c r="AB47" s="6"/>
      <c r="AC47" s="6"/>
      <c r="AE47" s="27"/>
      <c r="AF47" s="27"/>
      <c r="AG47" s="27"/>
      <c r="AH47" s="59"/>
    </row>
    <row r="48" spans="1:36" ht="63.75" customHeight="1" x14ac:dyDescent="0.2">
      <c r="A48" s="3"/>
      <c r="C48" s="379" t="s">
        <v>335</v>
      </c>
      <c r="D48" s="379"/>
      <c r="E48" s="379"/>
      <c r="F48" s="379"/>
      <c r="G48" s="379"/>
      <c r="H48" s="379"/>
      <c r="I48" s="379"/>
      <c r="J48" s="379"/>
      <c r="K48" s="379"/>
      <c r="L48" s="379"/>
      <c r="M48" s="379"/>
      <c r="N48" s="379"/>
      <c r="O48" s="379"/>
      <c r="P48" s="379"/>
      <c r="Q48" s="379"/>
      <c r="S48" s="201"/>
      <c r="T48" s="12"/>
      <c r="U48" s="12"/>
      <c r="V48" s="12"/>
      <c r="W48" s="13"/>
      <c r="X48" s="13"/>
      <c r="AA48" s="6"/>
      <c r="AB48" s="6"/>
      <c r="AC48" s="6"/>
      <c r="AE48" s="27"/>
      <c r="AF48" s="27"/>
      <c r="AG48" s="27"/>
      <c r="AH48" s="59"/>
    </row>
    <row r="49" spans="1:19" ht="14.45" customHeight="1" x14ac:dyDescent="0.2">
      <c r="C49" s="4"/>
      <c r="D49" s="330"/>
      <c r="E49" s="4"/>
      <c r="F49" s="4"/>
      <c r="G49" s="4"/>
      <c r="H49" s="4"/>
      <c r="I49" s="4"/>
      <c r="J49" s="4"/>
      <c r="K49" s="4"/>
      <c r="L49" s="4"/>
      <c r="M49" s="4"/>
      <c r="N49" s="4"/>
      <c r="O49" s="4"/>
      <c r="P49" s="4"/>
      <c r="Q49" s="4"/>
    </row>
    <row r="50" spans="1:19" ht="14.45" customHeight="1" x14ac:dyDescent="0.2">
      <c r="A50" s="3">
        <v>9</v>
      </c>
      <c r="B50" s="3"/>
      <c r="C50" s="15" t="s">
        <v>6</v>
      </c>
      <c r="D50" s="336"/>
      <c r="E50" s="15"/>
      <c r="F50" s="15"/>
      <c r="G50" s="16"/>
      <c r="H50" s="16"/>
      <c r="I50" s="16"/>
      <c r="J50" s="16"/>
      <c r="K50" s="16"/>
      <c r="L50" s="16"/>
      <c r="M50" s="16"/>
      <c r="N50" s="16"/>
      <c r="O50" s="16"/>
    </row>
    <row r="51" spans="1:19" ht="14.45" customHeight="1" x14ac:dyDescent="0.2">
      <c r="A51" s="3"/>
      <c r="B51" s="3"/>
      <c r="C51" s="15"/>
      <c r="D51" s="336"/>
      <c r="E51" s="15"/>
      <c r="F51" s="15"/>
      <c r="G51" s="16"/>
      <c r="H51" s="16"/>
      <c r="I51" s="16"/>
      <c r="J51" s="16"/>
      <c r="K51" s="16"/>
      <c r="L51" s="16"/>
      <c r="M51" s="16"/>
      <c r="N51" s="16"/>
      <c r="O51" s="16"/>
    </row>
    <row r="52" spans="1:19" ht="14.45" customHeight="1" x14ac:dyDescent="0.2">
      <c r="A52" s="3"/>
      <c r="B52" s="3"/>
      <c r="C52" s="82" t="s">
        <v>275</v>
      </c>
      <c r="D52" s="340"/>
      <c r="E52" s="15"/>
      <c r="F52" s="15"/>
      <c r="G52" s="16"/>
      <c r="H52" s="16"/>
      <c r="I52" s="16"/>
      <c r="J52" s="16"/>
      <c r="K52" s="16"/>
      <c r="L52" s="16"/>
      <c r="M52" s="16"/>
      <c r="N52" s="16"/>
      <c r="O52" s="16"/>
    </row>
    <row r="53" spans="1:19" ht="14.45" customHeight="1" x14ac:dyDescent="0.2">
      <c r="A53" s="3"/>
      <c r="B53" s="3"/>
      <c r="C53" s="15"/>
      <c r="D53" s="336"/>
      <c r="E53" s="15"/>
      <c r="F53" s="15"/>
      <c r="G53" s="16"/>
      <c r="H53" s="16"/>
      <c r="I53" s="16"/>
      <c r="J53" s="16"/>
      <c r="K53" s="16"/>
      <c r="L53" s="16"/>
      <c r="M53" s="16"/>
      <c r="N53" s="16"/>
      <c r="O53" s="16"/>
    </row>
    <row r="54" spans="1:19" ht="14.45" customHeight="1" x14ac:dyDescent="0.2">
      <c r="A54" s="3"/>
      <c r="B54" s="3"/>
      <c r="C54" s="15"/>
      <c r="D54" s="336"/>
      <c r="E54" s="15"/>
      <c r="F54" s="15"/>
      <c r="G54" s="16"/>
      <c r="H54" s="16"/>
      <c r="I54" s="16"/>
      <c r="J54" s="16"/>
      <c r="K54" s="16"/>
      <c r="L54" s="16"/>
      <c r="M54" s="16"/>
      <c r="N54" s="16"/>
      <c r="O54" s="16"/>
    </row>
    <row r="55" spans="1:19" ht="29.25" customHeight="1" thickBot="1" x14ac:dyDescent="0.25">
      <c r="A55" s="3"/>
      <c r="B55" s="3"/>
      <c r="C55" s="164"/>
      <c r="D55" s="164"/>
      <c r="E55" s="164"/>
      <c r="F55" s="192"/>
      <c r="G55" s="21"/>
      <c r="H55" s="165"/>
      <c r="I55" s="166" t="s">
        <v>149</v>
      </c>
      <c r="J55" s="16"/>
      <c r="K55" s="171" t="s">
        <v>159</v>
      </c>
      <c r="L55" s="16"/>
      <c r="M55" s="166" t="s">
        <v>150</v>
      </c>
      <c r="N55" s="16"/>
      <c r="O55" s="166" t="s">
        <v>151</v>
      </c>
    </row>
    <row r="56" spans="1:19" ht="14.45" customHeight="1" x14ac:dyDescent="0.2">
      <c r="A56" s="3"/>
      <c r="B56" s="3"/>
      <c r="C56" s="235" t="s">
        <v>276</v>
      </c>
      <c r="D56" s="336"/>
      <c r="E56" s="235"/>
      <c r="F56" s="235"/>
      <c r="G56" s="16"/>
      <c r="H56" s="16"/>
      <c r="I56" s="16" t="s">
        <v>3</v>
      </c>
      <c r="J56" s="16"/>
      <c r="K56" s="16" t="s">
        <v>3</v>
      </c>
      <c r="L56" s="16"/>
      <c r="M56" s="16" t="s">
        <v>3</v>
      </c>
      <c r="N56" s="16"/>
      <c r="O56" s="16" t="s">
        <v>3</v>
      </c>
    </row>
    <row r="57" spans="1:19" ht="14.45" customHeight="1" x14ac:dyDescent="0.2">
      <c r="A57" s="3"/>
      <c r="B57" s="3"/>
      <c r="C57" s="235" t="s">
        <v>277</v>
      </c>
      <c r="D57" s="336"/>
      <c r="E57" s="235"/>
      <c r="F57" s="235"/>
      <c r="G57" s="16"/>
      <c r="H57" s="16"/>
      <c r="I57" s="16"/>
      <c r="J57" s="16"/>
      <c r="K57" s="16"/>
      <c r="L57" s="16"/>
      <c r="M57" s="16"/>
      <c r="N57" s="16"/>
      <c r="O57" s="16"/>
    </row>
    <row r="58" spans="1:19" ht="14.45" customHeight="1" x14ac:dyDescent="0.2">
      <c r="A58" s="3"/>
      <c r="B58" s="3"/>
      <c r="C58" s="235"/>
      <c r="D58" s="336"/>
      <c r="E58" s="235"/>
      <c r="F58" s="235"/>
      <c r="G58" s="16"/>
      <c r="H58" s="16"/>
      <c r="I58" s="16"/>
      <c r="J58" s="16"/>
      <c r="K58" s="16"/>
      <c r="L58" s="16"/>
      <c r="M58" s="16"/>
      <c r="N58" s="16"/>
      <c r="O58" s="16"/>
    </row>
    <row r="59" spans="1:19" ht="14.45" customHeight="1" x14ac:dyDescent="0.2">
      <c r="A59" s="3"/>
      <c r="B59" s="3"/>
      <c r="C59" s="311" t="s">
        <v>152</v>
      </c>
      <c r="D59" s="340"/>
      <c r="E59" s="310"/>
      <c r="F59" s="310"/>
      <c r="G59" s="16"/>
      <c r="H59" s="16"/>
      <c r="I59" s="172">
        <f>I88-90023</f>
        <v>93424</v>
      </c>
      <c r="J59" s="172"/>
      <c r="K59" s="172">
        <f>K88-5023</f>
        <v>5928</v>
      </c>
      <c r="L59" s="172"/>
      <c r="M59" s="172">
        <v>0</v>
      </c>
      <c r="N59" s="172"/>
      <c r="O59" s="172">
        <f>SUM(I59:M59)</f>
        <v>99352</v>
      </c>
      <c r="S59" s="202"/>
    </row>
    <row r="60" spans="1:19" ht="14.45" customHeight="1" x14ac:dyDescent="0.2">
      <c r="A60" s="3"/>
      <c r="B60" s="3"/>
      <c r="C60" s="167" t="s">
        <v>153</v>
      </c>
      <c r="D60" s="167"/>
      <c r="E60" s="168"/>
      <c r="F60" s="192"/>
      <c r="G60" s="16"/>
      <c r="H60" s="167"/>
      <c r="I60" s="173">
        <f>I89-2794</f>
        <v>3995</v>
      </c>
      <c r="J60" s="172"/>
      <c r="K60" s="173">
        <f>K89-3014</f>
        <v>3216</v>
      </c>
      <c r="L60" s="172"/>
      <c r="M60" s="173">
        <v>-7211</v>
      </c>
      <c r="N60" s="172"/>
      <c r="O60" s="173">
        <f>SUM(I60:M60)</f>
        <v>0</v>
      </c>
    </row>
    <row r="61" spans="1:19" ht="14.45" customHeight="1" x14ac:dyDescent="0.2">
      <c r="A61" s="3"/>
      <c r="B61" s="3"/>
      <c r="C61" s="311" t="s">
        <v>154</v>
      </c>
      <c r="D61" s="340"/>
      <c r="E61" s="310"/>
      <c r="F61" s="310"/>
      <c r="G61" s="16"/>
      <c r="H61" s="16"/>
      <c r="I61" s="172">
        <f>SUM(I59:I60)</f>
        <v>97419</v>
      </c>
      <c r="J61" s="172">
        <f t="shared" ref="J61:O61" si="0">SUM(J59:J60)</f>
        <v>0</v>
      </c>
      <c r="K61" s="172">
        <f t="shared" si="0"/>
        <v>9144</v>
      </c>
      <c r="L61" s="172">
        <f t="shared" si="0"/>
        <v>0</v>
      </c>
      <c r="M61" s="172">
        <f t="shared" si="0"/>
        <v>-7211</v>
      </c>
      <c r="N61" s="172">
        <f t="shared" si="0"/>
        <v>0</v>
      </c>
      <c r="O61" s="172">
        <f t="shared" si="0"/>
        <v>99352</v>
      </c>
      <c r="S61" s="202">
        <f>O61-PL!F19</f>
        <v>0</v>
      </c>
    </row>
    <row r="62" spans="1:19" ht="14.45" customHeight="1" x14ac:dyDescent="0.2">
      <c r="A62" s="3"/>
      <c r="B62" s="3"/>
      <c r="C62" s="167" t="s">
        <v>106</v>
      </c>
      <c r="D62" s="167"/>
      <c r="E62" s="167"/>
      <c r="F62" s="16"/>
      <c r="G62" s="16"/>
      <c r="H62" s="167"/>
      <c r="I62" s="173">
        <f>I91-9732</f>
        <v>10726</v>
      </c>
      <c r="J62" s="172"/>
      <c r="K62" s="173">
        <f>K91-1</f>
        <v>0</v>
      </c>
      <c r="L62" s="172"/>
      <c r="M62" s="173">
        <f>M91+8344</f>
        <v>-9072</v>
      </c>
      <c r="N62" s="172"/>
      <c r="O62" s="173">
        <f>SUM(I62:M62)</f>
        <v>1654</v>
      </c>
      <c r="S62" s="202">
        <f>O62-PL!F25</f>
        <v>0</v>
      </c>
    </row>
    <row r="63" spans="1:19" ht="14.45" customHeight="1" x14ac:dyDescent="0.2">
      <c r="A63" s="3"/>
      <c r="B63" s="3"/>
      <c r="C63" s="311"/>
      <c r="D63" s="340"/>
      <c r="E63" s="311"/>
      <c r="F63" s="311"/>
      <c r="G63" s="16"/>
      <c r="H63" s="16"/>
      <c r="I63" s="172">
        <f>SUM(I61:I62)</f>
        <v>108145</v>
      </c>
      <c r="J63" s="172">
        <f t="shared" ref="J63:O63" si="1">SUM(J61:J62)</f>
        <v>0</v>
      </c>
      <c r="K63" s="172">
        <f t="shared" si="1"/>
        <v>9144</v>
      </c>
      <c r="L63" s="172">
        <f t="shared" si="1"/>
        <v>0</v>
      </c>
      <c r="M63" s="172">
        <f t="shared" si="1"/>
        <v>-16283</v>
      </c>
      <c r="N63" s="172">
        <f t="shared" si="1"/>
        <v>0</v>
      </c>
      <c r="O63" s="172">
        <f t="shared" si="1"/>
        <v>101006</v>
      </c>
    </row>
    <row r="64" spans="1:19" ht="14.45" customHeight="1" x14ac:dyDescent="0.2">
      <c r="A64" s="3"/>
      <c r="B64" s="3"/>
      <c r="C64" s="167" t="s">
        <v>160</v>
      </c>
      <c r="D64" s="167"/>
      <c r="E64" s="167"/>
      <c r="F64" s="16"/>
      <c r="G64" s="16"/>
      <c r="H64" s="167"/>
      <c r="I64" s="173">
        <f>I93+59898</f>
        <v>-63340</v>
      </c>
      <c r="J64" s="172"/>
      <c r="K64" s="173">
        <f>K93+6223</f>
        <v>-6264</v>
      </c>
      <c r="L64" s="172"/>
      <c r="M64" s="173">
        <f>M93-710</f>
        <v>1885</v>
      </c>
      <c r="N64" s="172"/>
      <c r="O64" s="173">
        <f>SUM(I64:N64)</f>
        <v>-67719</v>
      </c>
      <c r="S64" s="202">
        <f>O64-PL!F20-PL!F21</f>
        <v>0</v>
      </c>
    </row>
    <row r="65" spans="1:19" ht="14.45" customHeight="1" x14ac:dyDescent="0.2">
      <c r="A65" s="3"/>
      <c r="B65" s="3"/>
      <c r="C65" s="311" t="s">
        <v>155</v>
      </c>
      <c r="D65" s="340"/>
      <c r="E65" s="311"/>
      <c r="F65" s="311"/>
      <c r="G65" s="16"/>
      <c r="H65" s="16"/>
      <c r="I65" s="172">
        <f>SUM(I63:I64)</f>
        <v>44805</v>
      </c>
      <c r="J65" s="172">
        <f t="shared" ref="J65:O65" si="2">SUM(J63:J64)</f>
        <v>0</v>
      </c>
      <c r="K65" s="172">
        <f t="shared" si="2"/>
        <v>2880</v>
      </c>
      <c r="L65" s="172">
        <f t="shared" si="2"/>
        <v>0</v>
      </c>
      <c r="M65" s="172">
        <f t="shared" si="2"/>
        <v>-14398</v>
      </c>
      <c r="N65" s="172">
        <f t="shared" si="2"/>
        <v>0</v>
      </c>
      <c r="O65" s="172">
        <f t="shared" si="2"/>
        <v>33287</v>
      </c>
    </row>
    <row r="66" spans="1:19" ht="14.45" customHeight="1" x14ac:dyDescent="0.2">
      <c r="A66" s="3"/>
      <c r="B66" s="3"/>
      <c r="C66" s="311" t="s">
        <v>161</v>
      </c>
      <c r="D66" s="340"/>
      <c r="E66" s="311"/>
      <c r="F66" s="311"/>
      <c r="G66" s="16"/>
      <c r="H66" s="16"/>
      <c r="I66" s="172">
        <f>I95+4708</f>
        <v>-7369</v>
      </c>
      <c r="J66" s="172"/>
      <c r="K66" s="172">
        <f>K95+1463</f>
        <v>-1364</v>
      </c>
      <c r="L66" s="172"/>
      <c r="M66" s="172">
        <f>M95-2065</f>
        <v>2149</v>
      </c>
      <c r="N66" s="172"/>
      <c r="O66" s="172">
        <f>SUM(I66:N66)</f>
        <v>-6584</v>
      </c>
    </row>
    <row r="67" spans="1:19" ht="14.45" customHeight="1" x14ac:dyDescent="0.2">
      <c r="A67" s="3"/>
      <c r="B67" s="3"/>
      <c r="C67" s="311" t="s">
        <v>121</v>
      </c>
      <c r="D67" s="340"/>
      <c r="E67" s="311"/>
      <c r="F67" s="311"/>
      <c r="G67" s="16"/>
      <c r="H67" s="16"/>
      <c r="I67" s="172">
        <f>I96+6613</f>
        <v>-7373</v>
      </c>
      <c r="J67" s="172"/>
      <c r="K67" s="172">
        <f>K96+0</f>
        <v>0</v>
      </c>
      <c r="L67" s="172">
        <f t="shared" ref="L67" si="3">L96+0</f>
        <v>0</v>
      </c>
      <c r="M67" s="172">
        <f>M96-4799</f>
        <v>5423</v>
      </c>
      <c r="N67" s="172"/>
      <c r="O67" s="172">
        <f>SUM(I67:N67)</f>
        <v>-1950</v>
      </c>
      <c r="S67" s="202">
        <f>O67-PL!F33</f>
        <v>0</v>
      </c>
    </row>
    <row r="68" spans="1:19" ht="14.45" customHeight="1" thickBot="1" x14ac:dyDescent="0.25">
      <c r="A68" s="3"/>
      <c r="B68" s="3"/>
      <c r="C68" s="170" t="s">
        <v>120</v>
      </c>
      <c r="D68" s="170"/>
      <c r="E68" s="169"/>
      <c r="F68" s="16"/>
      <c r="G68" s="16"/>
      <c r="H68" s="169"/>
      <c r="I68" s="174">
        <f>SUM(I65:I67)</f>
        <v>30063</v>
      </c>
      <c r="J68" s="172">
        <f t="shared" ref="J68:O68" si="4">SUM(J65:J67)</f>
        <v>0</v>
      </c>
      <c r="K68" s="174">
        <f t="shared" si="4"/>
        <v>1516</v>
      </c>
      <c r="L68" s="172">
        <f t="shared" si="4"/>
        <v>0</v>
      </c>
      <c r="M68" s="174">
        <f t="shared" si="4"/>
        <v>-6826</v>
      </c>
      <c r="N68" s="172">
        <f t="shared" si="4"/>
        <v>0</v>
      </c>
      <c r="O68" s="174">
        <f t="shared" si="4"/>
        <v>24753</v>
      </c>
      <c r="S68" s="202">
        <f>O68-PL!F35</f>
        <v>0</v>
      </c>
    </row>
    <row r="69" spans="1:19" ht="14.45" customHeight="1" x14ac:dyDescent="0.2">
      <c r="A69" s="3"/>
      <c r="B69" s="3"/>
      <c r="C69" s="15"/>
      <c r="D69" s="336"/>
      <c r="E69" s="15"/>
      <c r="F69" s="15"/>
      <c r="G69" s="16"/>
      <c r="H69" s="16"/>
      <c r="I69" s="16"/>
      <c r="J69" s="16"/>
      <c r="K69" s="16"/>
      <c r="L69" s="16"/>
      <c r="M69" s="16"/>
      <c r="N69" s="16"/>
      <c r="O69" s="16"/>
    </row>
    <row r="70" spans="1:19" ht="14.45" customHeight="1" x14ac:dyDescent="0.2">
      <c r="A70" s="3"/>
      <c r="B70" s="3"/>
      <c r="C70" s="285" t="s">
        <v>276</v>
      </c>
      <c r="D70" s="336"/>
      <c r="E70" s="15"/>
      <c r="F70" s="15"/>
      <c r="G70" s="16"/>
      <c r="H70" s="16"/>
      <c r="I70" s="16"/>
      <c r="J70" s="16"/>
      <c r="K70" s="16"/>
      <c r="L70" s="16"/>
      <c r="M70" s="16"/>
      <c r="N70" s="16"/>
      <c r="O70" s="16"/>
    </row>
    <row r="71" spans="1:19" ht="14.45" customHeight="1" x14ac:dyDescent="0.2">
      <c r="A71" s="3"/>
      <c r="B71" s="3"/>
      <c r="C71" s="15" t="s">
        <v>278</v>
      </c>
      <c r="D71" s="336"/>
      <c r="E71" s="15"/>
      <c r="F71" s="15"/>
      <c r="G71" s="16"/>
      <c r="H71" s="16"/>
      <c r="I71" s="16"/>
      <c r="J71" s="16"/>
      <c r="K71" s="16"/>
      <c r="L71" s="16"/>
      <c r="M71" s="16"/>
      <c r="N71" s="16"/>
      <c r="O71" s="16"/>
    </row>
    <row r="72" spans="1:19" ht="14.45" customHeight="1" x14ac:dyDescent="0.2">
      <c r="A72" s="3"/>
      <c r="B72" s="3"/>
      <c r="C72" s="15"/>
      <c r="D72" s="336"/>
      <c r="E72" s="15"/>
      <c r="F72" s="15"/>
      <c r="G72" s="16"/>
      <c r="H72" s="16"/>
      <c r="I72" s="16"/>
      <c r="J72" s="16"/>
      <c r="K72" s="16"/>
      <c r="L72" s="16"/>
      <c r="M72" s="16"/>
      <c r="N72" s="16"/>
      <c r="O72" s="16"/>
    </row>
    <row r="73" spans="1:19" ht="14.45" customHeight="1" x14ac:dyDescent="0.2">
      <c r="A73" s="3"/>
      <c r="B73" s="3"/>
      <c r="C73" s="82" t="s">
        <v>152</v>
      </c>
      <c r="D73" s="340"/>
      <c r="E73" s="15"/>
      <c r="F73" s="15"/>
      <c r="G73" s="16"/>
      <c r="H73" s="16"/>
      <c r="I73" s="172">
        <v>106284</v>
      </c>
      <c r="J73" s="172"/>
      <c r="K73" s="172">
        <v>6429</v>
      </c>
      <c r="L73" s="172"/>
      <c r="M73" s="172">
        <v>0</v>
      </c>
      <c r="N73" s="172"/>
      <c r="O73" s="172">
        <f>SUM(I73:M73)</f>
        <v>112713</v>
      </c>
    </row>
    <row r="74" spans="1:19" ht="14.45" customHeight="1" x14ac:dyDescent="0.2">
      <c r="A74" s="3"/>
      <c r="B74" s="3"/>
      <c r="C74" s="167" t="s">
        <v>153</v>
      </c>
      <c r="D74" s="167"/>
      <c r="E74" s="168"/>
      <c r="F74" s="192"/>
      <c r="G74" s="16"/>
      <c r="H74" s="167"/>
      <c r="I74" s="173">
        <v>1758</v>
      </c>
      <c r="J74" s="172"/>
      <c r="K74" s="173">
        <v>2925</v>
      </c>
      <c r="L74" s="172"/>
      <c r="M74" s="173">
        <v>-4683</v>
      </c>
      <c r="N74" s="172"/>
      <c r="O74" s="173">
        <f>SUM(I74:M74)</f>
        <v>0</v>
      </c>
    </row>
    <row r="75" spans="1:19" ht="14.45" customHeight="1" x14ac:dyDescent="0.2">
      <c r="A75" s="3"/>
      <c r="B75" s="3"/>
      <c r="C75" s="82" t="s">
        <v>154</v>
      </c>
      <c r="D75" s="340"/>
      <c r="E75" s="15"/>
      <c r="F75" s="15"/>
      <c r="G75" s="16"/>
      <c r="H75" s="16"/>
      <c r="I75" s="172">
        <f>SUM(I73:I74)</f>
        <v>108042</v>
      </c>
      <c r="J75" s="172">
        <f t="shared" ref="J75:O75" si="5">SUM(J73:J74)</f>
        <v>0</v>
      </c>
      <c r="K75" s="172">
        <f t="shared" si="5"/>
        <v>9354</v>
      </c>
      <c r="L75" s="172">
        <f t="shared" si="5"/>
        <v>0</v>
      </c>
      <c r="M75" s="172">
        <f t="shared" si="5"/>
        <v>-4683</v>
      </c>
      <c r="N75" s="172">
        <f t="shared" si="5"/>
        <v>0</v>
      </c>
      <c r="O75" s="172">
        <f t="shared" si="5"/>
        <v>112713</v>
      </c>
      <c r="P75" s="175">
        <f>SUM(P73:P74)</f>
        <v>0</v>
      </c>
      <c r="S75" s="202">
        <f>O75-PL!H19</f>
        <v>0</v>
      </c>
    </row>
    <row r="76" spans="1:19" ht="14.45" customHeight="1" x14ac:dyDescent="0.2">
      <c r="A76" s="3"/>
      <c r="B76" s="3"/>
      <c r="C76" s="167" t="s">
        <v>106</v>
      </c>
      <c r="D76" s="167"/>
      <c r="E76" s="167"/>
      <c r="F76" s="16"/>
      <c r="G76" s="16"/>
      <c r="H76" s="167"/>
      <c r="I76" s="173">
        <v>9428</v>
      </c>
      <c r="J76" s="172"/>
      <c r="K76" s="173">
        <v>0</v>
      </c>
      <c r="L76" s="172"/>
      <c r="M76" s="173">
        <v>-6210</v>
      </c>
      <c r="N76" s="172"/>
      <c r="O76" s="173">
        <f>SUM(I76:M76)</f>
        <v>3218</v>
      </c>
      <c r="S76" s="202">
        <f>O76-PL!H25</f>
        <v>0</v>
      </c>
    </row>
    <row r="77" spans="1:19" ht="14.45" customHeight="1" x14ac:dyDescent="0.2">
      <c r="A77" s="3"/>
      <c r="B77" s="3"/>
      <c r="C77" s="82"/>
      <c r="D77" s="340"/>
      <c r="E77" s="82"/>
      <c r="F77" s="82"/>
      <c r="G77" s="16"/>
      <c r="H77" s="16"/>
      <c r="I77" s="172">
        <f>SUM(I75:I76)</f>
        <v>117470</v>
      </c>
      <c r="J77" s="172">
        <f t="shared" ref="J77:O77" si="6">SUM(J75:J76)</f>
        <v>0</v>
      </c>
      <c r="K77" s="172">
        <f t="shared" si="6"/>
        <v>9354</v>
      </c>
      <c r="L77" s="172">
        <f t="shared" si="6"/>
        <v>0</v>
      </c>
      <c r="M77" s="172">
        <f t="shared" si="6"/>
        <v>-10893</v>
      </c>
      <c r="N77" s="172">
        <f t="shared" si="6"/>
        <v>0</v>
      </c>
      <c r="O77" s="172">
        <f t="shared" si="6"/>
        <v>115931</v>
      </c>
    </row>
    <row r="78" spans="1:19" ht="14.45" customHeight="1" x14ac:dyDescent="0.2">
      <c r="A78" s="3"/>
      <c r="B78" s="3"/>
      <c r="C78" s="167" t="s">
        <v>160</v>
      </c>
      <c r="D78" s="167"/>
      <c r="E78" s="167"/>
      <c r="F78" s="16"/>
      <c r="G78" s="16"/>
      <c r="H78" s="167"/>
      <c r="I78" s="173">
        <v>-51828</v>
      </c>
      <c r="J78" s="172"/>
      <c r="K78" s="173">
        <v>-5845</v>
      </c>
      <c r="L78" s="172"/>
      <c r="M78" s="173">
        <v>1736</v>
      </c>
      <c r="N78" s="172"/>
      <c r="O78" s="173">
        <f>SUM(I78:N78)</f>
        <v>-55937</v>
      </c>
      <c r="S78" s="202">
        <f>O78-PL!H20-PL!H21</f>
        <v>0</v>
      </c>
    </row>
    <row r="79" spans="1:19" ht="14.45" customHeight="1" x14ac:dyDescent="0.2">
      <c r="A79" s="3"/>
      <c r="B79" s="3"/>
      <c r="C79" s="82" t="s">
        <v>155</v>
      </c>
      <c r="D79" s="340"/>
      <c r="E79" s="82"/>
      <c r="F79" s="82"/>
      <c r="G79" s="16"/>
      <c r="H79" s="16"/>
      <c r="I79" s="172">
        <f>SUM(I77:I78)</f>
        <v>65642</v>
      </c>
      <c r="J79" s="172">
        <f t="shared" ref="J79:O79" si="7">SUM(J77:J78)</f>
        <v>0</v>
      </c>
      <c r="K79" s="172">
        <f t="shared" si="7"/>
        <v>3509</v>
      </c>
      <c r="L79" s="172">
        <f t="shared" si="7"/>
        <v>0</v>
      </c>
      <c r="M79" s="172">
        <f t="shared" si="7"/>
        <v>-9157</v>
      </c>
      <c r="N79" s="172">
        <f t="shared" si="7"/>
        <v>0</v>
      </c>
      <c r="O79" s="172">
        <f t="shared" si="7"/>
        <v>59994</v>
      </c>
    </row>
    <row r="80" spans="1:19" ht="14.45" customHeight="1" x14ac:dyDescent="0.2">
      <c r="A80" s="3"/>
      <c r="B80" s="3"/>
      <c r="C80" s="82" t="s">
        <v>161</v>
      </c>
      <c r="D80" s="340"/>
      <c r="E80" s="82"/>
      <c r="F80" s="82"/>
      <c r="G80" s="16"/>
      <c r="H80" s="16"/>
      <c r="I80" s="172">
        <v>-6765</v>
      </c>
      <c r="J80" s="172"/>
      <c r="K80" s="172">
        <v>-1181</v>
      </c>
      <c r="L80" s="172"/>
      <c r="M80" s="172">
        <v>2218</v>
      </c>
      <c r="N80" s="172"/>
      <c r="O80" s="172">
        <f>SUM(I80:N80)</f>
        <v>-5728</v>
      </c>
    </row>
    <row r="81" spans="1:19" ht="14.45" customHeight="1" x14ac:dyDescent="0.2">
      <c r="A81" s="3"/>
      <c r="B81" s="3"/>
      <c r="C81" s="82" t="s">
        <v>121</v>
      </c>
      <c r="D81" s="340"/>
      <c r="E81" s="82"/>
      <c r="F81" s="82"/>
      <c r="G81" s="16"/>
      <c r="H81" s="16"/>
      <c r="I81" s="172">
        <v>-1707</v>
      </c>
      <c r="J81" s="172"/>
      <c r="K81" s="172">
        <v>0</v>
      </c>
      <c r="L81" s="172"/>
      <c r="M81" s="172">
        <v>1681</v>
      </c>
      <c r="N81" s="172"/>
      <c r="O81" s="172">
        <f>SUM(I81:N81)</f>
        <v>-26</v>
      </c>
    </row>
    <row r="82" spans="1:19" ht="14.45" customHeight="1" thickBot="1" x14ac:dyDescent="0.25">
      <c r="A82" s="3"/>
      <c r="B82" s="3"/>
      <c r="C82" s="170" t="s">
        <v>120</v>
      </c>
      <c r="D82" s="170"/>
      <c r="E82" s="169"/>
      <c r="F82" s="16"/>
      <c r="G82" s="16"/>
      <c r="H82" s="169"/>
      <c r="I82" s="174">
        <f>SUM(I79:I81)</f>
        <v>57170</v>
      </c>
      <c r="J82" s="172">
        <f t="shared" ref="J82:O82" si="8">SUM(J79:J81)</f>
        <v>0</v>
      </c>
      <c r="K82" s="174">
        <f t="shared" si="8"/>
        <v>2328</v>
      </c>
      <c r="L82" s="172">
        <f t="shared" si="8"/>
        <v>0</v>
      </c>
      <c r="M82" s="174">
        <f t="shared" si="8"/>
        <v>-5258</v>
      </c>
      <c r="N82" s="172">
        <f t="shared" si="8"/>
        <v>0</v>
      </c>
      <c r="O82" s="174">
        <f t="shared" si="8"/>
        <v>54240</v>
      </c>
      <c r="S82" s="202">
        <f>PL!H35-O82</f>
        <v>0</v>
      </c>
    </row>
    <row r="83" spans="1:19" ht="14.45" customHeight="1" x14ac:dyDescent="0.2">
      <c r="A83" s="3"/>
      <c r="B83" s="3"/>
      <c r="C83" s="15"/>
      <c r="D83" s="336"/>
      <c r="E83" s="15"/>
      <c r="F83" s="15"/>
      <c r="G83" s="16"/>
      <c r="H83" s="16"/>
      <c r="I83" s="16"/>
      <c r="J83" s="16"/>
      <c r="K83" s="16"/>
      <c r="L83" s="16"/>
      <c r="M83" s="16"/>
      <c r="N83" s="16"/>
      <c r="O83" s="16"/>
    </row>
    <row r="84" spans="1:19" ht="29.25" customHeight="1" thickBot="1" x14ac:dyDescent="0.25">
      <c r="A84" s="3"/>
      <c r="B84" s="3"/>
      <c r="C84" s="164"/>
      <c r="D84" s="164"/>
      <c r="E84" s="164"/>
      <c r="F84" s="192"/>
      <c r="G84" s="21"/>
      <c r="H84" s="165"/>
      <c r="I84" s="166" t="s">
        <v>149</v>
      </c>
      <c r="J84" s="16"/>
      <c r="K84" s="171" t="s">
        <v>159</v>
      </c>
      <c r="L84" s="16"/>
      <c r="M84" s="166" t="s">
        <v>150</v>
      </c>
      <c r="N84" s="16"/>
      <c r="O84" s="166" t="s">
        <v>151</v>
      </c>
    </row>
    <row r="85" spans="1:19" ht="14.45" customHeight="1" x14ac:dyDescent="0.2">
      <c r="A85" s="3"/>
      <c r="B85" s="3"/>
      <c r="C85" s="285" t="s">
        <v>279</v>
      </c>
      <c r="D85" s="336"/>
      <c r="E85" s="285"/>
      <c r="F85" s="285"/>
      <c r="G85" s="16"/>
      <c r="H85" s="16"/>
      <c r="I85" s="16" t="s">
        <v>3</v>
      </c>
      <c r="J85" s="16"/>
      <c r="K85" s="16" t="s">
        <v>3</v>
      </c>
      <c r="L85" s="16"/>
      <c r="M85" s="16" t="s">
        <v>3</v>
      </c>
      <c r="N85" s="16"/>
      <c r="O85" s="16" t="s">
        <v>3</v>
      </c>
    </row>
    <row r="86" spans="1:19" ht="14.45" customHeight="1" x14ac:dyDescent="0.2">
      <c r="A86" s="3"/>
      <c r="B86" s="3"/>
      <c r="C86" s="285" t="s">
        <v>277</v>
      </c>
      <c r="D86" s="336"/>
      <c r="E86" s="285"/>
      <c r="F86" s="285"/>
      <c r="G86" s="16"/>
      <c r="H86" s="16"/>
      <c r="I86" s="16"/>
      <c r="J86" s="16"/>
      <c r="K86" s="16"/>
      <c r="L86" s="16"/>
      <c r="M86" s="16"/>
      <c r="N86" s="16"/>
      <c r="O86" s="16"/>
    </row>
    <row r="87" spans="1:19" ht="14.45" customHeight="1" x14ac:dyDescent="0.2">
      <c r="A87" s="3"/>
      <c r="B87" s="3"/>
      <c r="C87" s="285"/>
      <c r="D87" s="336"/>
      <c r="E87" s="285"/>
      <c r="F87" s="285"/>
      <c r="G87" s="16"/>
      <c r="H87" s="16"/>
      <c r="I87" s="16"/>
      <c r="J87" s="16"/>
      <c r="K87" s="16"/>
      <c r="L87" s="16"/>
      <c r="M87" s="16"/>
      <c r="N87" s="16"/>
      <c r="O87" s="16"/>
    </row>
    <row r="88" spans="1:19" ht="14.45" customHeight="1" x14ac:dyDescent="0.2">
      <c r="A88" s="3"/>
      <c r="B88" s="3"/>
      <c r="C88" s="288" t="s">
        <v>152</v>
      </c>
      <c r="D88" s="340"/>
      <c r="E88" s="285"/>
      <c r="F88" s="285"/>
      <c r="G88" s="16"/>
      <c r="H88" s="16"/>
      <c r="I88" s="172">
        <f>190234-I89+1+1</f>
        <v>183447</v>
      </c>
      <c r="J88" s="172"/>
      <c r="K88" s="172">
        <f>17181-K89</f>
        <v>10951</v>
      </c>
      <c r="L88" s="172"/>
      <c r="M88" s="172">
        <v>0</v>
      </c>
      <c r="N88" s="172"/>
      <c r="O88" s="172">
        <f>SUM(I88:M88)</f>
        <v>194398</v>
      </c>
      <c r="S88" s="202"/>
    </row>
    <row r="89" spans="1:19" ht="14.45" customHeight="1" x14ac:dyDescent="0.2">
      <c r="A89" s="3"/>
      <c r="B89" s="3"/>
      <c r="C89" s="167" t="s">
        <v>153</v>
      </c>
      <c r="D89" s="167"/>
      <c r="E89" s="168"/>
      <c r="F89" s="192"/>
      <c r="G89" s="16"/>
      <c r="H89" s="167"/>
      <c r="I89" s="173">
        <v>6789</v>
      </c>
      <c r="J89" s="172"/>
      <c r="K89" s="173">
        <v>6230</v>
      </c>
      <c r="L89" s="172"/>
      <c r="M89" s="173">
        <v>-13019</v>
      </c>
      <c r="N89" s="172"/>
      <c r="O89" s="173">
        <f>SUM(I89:M89)</f>
        <v>0</v>
      </c>
    </row>
    <row r="90" spans="1:19" ht="14.45" customHeight="1" x14ac:dyDescent="0.2">
      <c r="A90" s="3"/>
      <c r="B90" s="3"/>
      <c r="C90" s="288" t="s">
        <v>154</v>
      </c>
      <c r="D90" s="340"/>
      <c r="E90" s="285"/>
      <c r="F90" s="285"/>
      <c r="G90" s="16"/>
      <c r="H90" s="16"/>
      <c r="I90" s="172">
        <f>SUM(I88:I89)</f>
        <v>190236</v>
      </c>
      <c r="J90" s="172">
        <f t="shared" ref="J90:O90" si="9">SUM(J88:J89)</f>
        <v>0</v>
      </c>
      <c r="K90" s="172">
        <f t="shared" si="9"/>
        <v>17181</v>
      </c>
      <c r="L90" s="172">
        <f t="shared" si="9"/>
        <v>0</v>
      </c>
      <c r="M90" s="172">
        <f t="shared" si="9"/>
        <v>-13019</v>
      </c>
      <c r="N90" s="172">
        <f t="shared" si="9"/>
        <v>0</v>
      </c>
      <c r="O90" s="172">
        <f t="shared" si="9"/>
        <v>194398</v>
      </c>
      <c r="S90" s="202">
        <f>O90-PL!J19</f>
        <v>0</v>
      </c>
    </row>
    <row r="91" spans="1:19" ht="14.45" customHeight="1" x14ac:dyDescent="0.2">
      <c r="A91" s="3"/>
      <c r="B91" s="3"/>
      <c r="C91" s="167" t="s">
        <v>106</v>
      </c>
      <c r="D91" s="167"/>
      <c r="E91" s="167"/>
      <c r="F91" s="16"/>
      <c r="G91" s="16"/>
      <c r="H91" s="167"/>
      <c r="I91" s="173">
        <f>3173+17285</f>
        <v>20458</v>
      </c>
      <c r="J91" s="172"/>
      <c r="K91" s="173">
        <v>1</v>
      </c>
      <c r="L91" s="172"/>
      <c r="M91" s="173">
        <f>-1920-15496</f>
        <v>-17416</v>
      </c>
      <c r="N91" s="172"/>
      <c r="O91" s="173">
        <f>SUM(I91:M91)</f>
        <v>3043</v>
      </c>
      <c r="S91" s="202">
        <f>O91-PL!J25</f>
        <v>0</v>
      </c>
    </row>
    <row r="92" spans="1:19" ht="14.45" customHeight="1" x14ac:dyDescent="0.2">
      <c r="A92" s="3"/>
      <c r="B92" s="3"/>
      <c r="C92" s="288"/>
      <c r="D92" s="340"/>
      <c r="E92" s="288"/>
      <c r="F92" s="288"/>
      <c r="G92" s="16"/>
      <c r="H92" s="16"/>
      <c r="I92" s="172">
        <f>SUM(I90:I91)</f>
        <v>210694</v>
      </c>
      <c r="J92" s="172">
        <f t="shared" ref="J92:O92" si="10">SUM(J90:J91)</f>
        <v>0</v>
      </c>
      <c r="K92" s="172">
        <f t="shared" si="10"/>
        <v>17182</v>
      </c>
      <c r="L92" s="172">
        <f t="shared" si="10"/>
        <v>0</v>
      </c>
      <c r="M92" s="172">
        <f t="shared" si="10"/>
        <v>-30435</v>
      </c>
      <c r="N92" s="172">
        <f t="shared" si="10"/>
        <v>0</v>
      </c>
      <c r="O92" s="172">
        <f t="shared" si="10"/>
        <v>197441</v>
      </c>
    </row>
    <row r="93" spans="1:19" ht="14.45" customHeight="1" x14ac:dyDescent="0.2">
      <c r="A93" s="3"/>
      <c r="B93" s="3"/>
      <c r="C93" s="167" t="s">
        <v>160</v>
      </c>
      <c r="D93" s="167"/>
      <c r="E93" s="167"/>
      <c r="F93" s="16"/>
      <c r="G93" s="16"/>
      <c r="H93" s="167"/>
      <c r="I93" s="173">
        <f>-123238</f>
        <v>-123238</v>
      </c>
      <c r="J93" s="172"/>
      <c r="K93" s="173">
        <v>-12487</v>
      </c>
      <c r="L93" s="172"/>
      <c r="M93" s="173">
        <v>2595</v>
      </c>
      <c r="N93" s="172"/>
      <c r="O93" s="173">
        <f>SUM(I93:N93)</f>
        <v>-133130</v>
      </c>
    </row>
    <row r="94" spans="1:19" ht="14.45" customHeight="1" x14ac:dyDescent="0.2">
      <c r="A94" s="3"/>
      <c r="B94" s="3"/>
      <c r="C94" s="288" t="s">
        <v>155</v>
      </c>
      <c r="D94" s="340"/>
      <c r="E94" s="288"/>
      <c r="F94" s="288"/>
      <c r="G94" s="16"/>
      <c r="H94" s="16"/>
      <c r="I94" s="172">
        <f>SUM(I92:I93)</f>
        <v>87456</v>
      </c>
      <c r="J94" s="172">
        <f t="shared" ref="J94:O94" si="11">SUM(J92:J93)</f>
        <v>0</v>
      </c>
      <c r="K94" s="172">
        <f t="shared" si="11"/>
        <v>4695</v>
      </c>
      <c r="L94" s="172">
        <f t="shared" si="11"/>
        <v>0</v>
      </c>
      <c r="M94" s="172">
        <f t="shared" si="11"/>
        <v>-27840</v>
      </c>
      <c r="N94" s="172">
        <f t="shared" si="11"/>
        <v>0</v>
      </c>
      <c r="O94" s="172">
        <f t="shared" si="11"/>
        <v>64311</v>
      </c>
    </row>
    <row r="95" spans="1:19" ht="14.45" customHeight="1" x14ac:dyDescent="0.2">
      <c r="A95" s="3"/>
      <c r="B95" s="3"/>
      <c r="C95" s="288" t="s">
        <v>161</v>
      </c>
      <c r="D95" s="340"/>
      <c r="E95" s="288"/>
      <c r="F95" s="288"/>
      <c r="G95" s="16"/>
      <c r="H95" s="16"/>
      <c r="I95" s="172">
        <f>-8744-2689-643-1</f>
        <v>-12077</v>
      </c>
      <c r="J95" s="172"/>
      <c r="K95" s="172">
        <f>-2212-496-119</f>
        <v>-2827</v>
      </c>
      <c r="L95" s="172"/>
      <c r="M95" s="172">
        <v>4214</v>
      </c>
      <c r="N95" s="172"/>
      <c r="O95" s="172">
        <f>SUM(I95:N95)</f>
        <v>-10690</v>
      </c>
    </row>
    <row r="96" spans="1:19" ht="14.45" customHeight="1" x14ac:dyDescent="0.2">
      <c r="A96" s="3"/>
      <c r="B96" s="3"/>
      <c r="C96" s="288" t="s">
        <v>121</v>
      </c>
      <c r="D96" s="340"/>
      <c r="E96" s="288"/>
      <c r="F96" s="288"/>
      <c r="G96" s="16"/>
      <c r="H96" s="16"/>
      <c r="I96" s="172">
        <v>-13986</v>
      </c>
      <c r="J96" s="172"/>
      <c r="K96" s="172">
        <v>0</v>
      </c>
      <c r="L96" s="172"/>
      <c r="M96" s="172">
        <v>10222</v>
      </c>
      <c r="N96" s="172"/>
      <c r="O96" s="172">
        <f>SUM(I96:N96)</f>
        <v>-3764</v>
      </c>
      <c r="S96" s="202">
        <f>O96-PL!J33</f>
        <v>0</v>
      </c>
    </row>
    <row r="97" spans="1:19" ht="14.45" customHeight="1" thickBot="1" x14ac:dyDescent="0.25">
      <c r="A97" s="3"/>
      <c r="B97" s="3"/>
      <c r="C97" s="170" t="s">
        <v>120</v>
      </c>
      <c r="D97" s="170"/>
      <c r="E97" s="169"/>
      <c r="F97" s="16"/>
      <c r="G97" s="16"/>
      <c r="H97" s="169"/>
      <c r="I97" s="174">
        <f>SUM(I94:I96)</f>
        <v>61393</v>
      </c>
      <c r="J97" s="172">
        <f t="shared" ref="J97:O97" si="12">SUM(J94:J96)</f>
        <v>0</v>
      </c>
      <c r="K97" s="174">
        <f t="shared" si="12"/>
        <v>1868</v>
      </c>
      <c r="L97" s="172">
        <f t="shared" si="12"/>
        <v>0</v>
      </c>
      <c r="M97" s="174">
        <f t="shared" si="12"/>
        <v>-13404</v>
      </c>
      <c r="N97" s="172">
        <f t="shared" si="12"/>
        <v>0</v>
      </c>
      <c r="O97" s="174">
        <f t="shared" si="12"/>
        <v>49857</v>
      </c>
      <c r="S97" s="202">
        <f>O97-PL!J35</f>
        <v>0</v>
      </c>
    </row>
    <row r="98" spans="1:19" ht="14.45" customHeight="1" x14ac:dyDescent="0.2">
      <c r="A98" s="3"/>
      <c r="B98" s="3"/>
      <c r="C98" s="285"/>
      <c r="D98" s="336"/>
      <c r="E98" s="285"/>
      <c r="F98" s="285"/>
      <c r="G98" s="16"/>
      <c r="H98" s="16"/>
      <c r="I98" s="16"/>
      <c r="J98" s="16"/>
      <c r="K98" s="16"/>
      <c r="L98" s="16"/>
      <c r="M98" s="16"/>
      <c r="N98" s="16"/>
      <c r="O98" s="16"/>
    </row>
    <row r="99" spans="1:19" ht="14.45" customHeight="1" x14ac:dyDescent="0.2">
      <c r="A99" s="3"/>
      <c r="B99" s="3"/>
      <c r="C99" s="285" t="s">
        <v>279</v>
      </c>
      <c r="D99" s="336"/>
      <c r="E99" s="285"/>
      <c r="F99" s="285"/>
      <c r="G99" s="16"/>
      <c r="H99" s="16"/>
      <c r="I99" s="16"/>
      <c r="J99" s="16"/>
      <c r="K99" s="16"/>
      <c r="L99" s="16"/>
      <c r="M99" s="16"/>
      <c r="N99" s="16"/>
      <c r="O99" s="16"/>
    </row>
    <row r="100" spans="1:19" ht="14.45" customHeight="1" x14ac:dyDescent="0.2">
      <c r="A100" s="3"/>
      <c r="B100" s="3"/>
      <c r="C100" s="285" t="s">
        <v>278</v>
      </c>
      <c r="D100" s="336"/>
      <c r="E100" s="285"/>
      <c r="F100" s="285"/>
      <c r="G100" s="16"/>
      <c r="H100" s="16"/>
      <c r="I100" s="16"/>
      <c r="J100" s="16"/>
      <c r="K100" s="16"/>
      <c r="L100" s="16"/>
      <c r="M100" s="16"/>
      <c r="N100" s="16"/>
      <c r="O100" s="16"/>
    </row>
    <row r="101" spans="1:19" ht="14.45" customHeight="1" x14ac:dyDescent="0.2">
      <c r="A101" s="3"/>
      <c r="B101" s="3"/>
      <c r="C101" s="285"/>
      <c r="D101" s="336"/>
      <c r="E101" s="285"/>
      <c r="F101" s="285"/>
      <c r="G101" s="16"/>
      <c r="H101" s="16"/>
      <c r="I101" s="16"/>
      <c r="J101" s="16"/>
      <c r="K101" s="16"/>
      <c r="L101" s="16"/>
      <c r="M101" s="16"/>
      <c r="N101" s="16"/>
      <c r="O101" s="16"/>
    </row>
    <row r="102" spans="1:19" ht="14.45" customHeight="1" x14ac:dyDescent="0.2">
      <c r="A102" s="3"/>
      <c r="B102" s="3"/>
      <c r="C102" s="288" t="s">
        <v>152</v>
      </c>
      <c r="D102" s="340"/>
      <c r="E102" s="285"/>
      <c r="F102" s="285"/>
      <c r="G102" s="16"/>
      <c r="H102" s="16"/>
      <c r="I102" s="172">
        <v>176244</v>
      </c>
      <c r="J102" s="172"/>
      <c r="K102" s="172">
        <v>11524</v>
      </c>
      <c r="L102" s="172"/>
      <c r="M102" s="172">
        <v>0</v>
      </c>
      <c r="N102" s="172"/>
      <c r="O102" s="172">
        <f>SUM(I102:M102)</f>
        <v>187768</v>
      </c>
    </row>
    <row r="103" spans="1:19" ht="14.45" customHeight="1" x14ac:dyDescent="0.2">
      <c r="A103" s="3"/>
      <c r="B103" s="3"/>
      <c r="C103" s="167" t="s">
        <v>153</v>
      </c>
      <c r="D103" s="167"/>
      <c r="E103" s="168"/>
      <c r="F103" s="192"/>
      <c r="G103" s="16"/>
      <c r="H103" s="167"/>
      <c r="I103" s="173">
        <v>8996</v>
      </c>
      <c r="J103" s="172"/>
      <c r="K103" s="173">
        <v>5132</v>
      </c>
      <c r="L103" s="172"/>
      <c r="M103" s="173">
        <v>-14128</v>
      </c>
      <c r="N103" s="172"/>
      <c r="O103" s="173">
        <f>SUM(I103:M103)</f>
        <v>0</v>
      </c>
    </row>
    <row r="104" spans="1:19" ht="14.45" customHeight="1" x14ac:dyDescent="0.2">
      <c r="A104" s="3"/>
      <c r="B104" s="3"/>
      <c r="C104" s="288" t="s">
        <v>154</v>
      </c>
      <c r="D104" s="340"/>
      <c r="E104" s="285"/>
      <c r="F104" s="285"/>
      <c r="G104" s="16"/>
      <c r="H104" s="16"/>
      <c r="I104" s="172">
        <f>SUM(I102:I103)</f>
        <v>185240</v>
      </c>
      <c r="J104" s="172">
        <f t="shared" ref="J104:O104" si="13">SUM(J102:J103)</f>
        <v>0</v>
      </c>
      <c r="K104" s="172">
        <f t="shared" si="13"/>
        <v>16656</v>
      </c>
      <c r="L104" s="172">
        <f t="shared" si="13"/>
        <v>0</v>
      </c>
      <c r="M104" s="172">
        <f t="shared" si="13"/>
        <v>-14128</v>
      </c>
      <c r="N104" s="172">
        <f t="shared" si="13"/>
        <v>0</v>
      </c>
      <c r="O104" s="172">
        <f t="shared" si="13"/>
        <v>187768</v>
      </c>
      <c r="P104" s="175">
        <f>SUM(P102:P103)</f>
        <v>0</v>
      </c>
      <c r="S104" s="202">
        <f>O104-PL!L19</f>
        <v>0</v>
      </c>
    </row>
    <row r="105" spans="1:19" ht="14.45" customHeight="1" x14ac:dyDescent="0.2">
      <c r="A105" s="3"/>
      <c r="B105" s="3"/>
      <c r="C105" s="167" t="s">
        <v>106</v>
      </c>
      <c r="D105" s="167"/>
      <c r="E105" s="167"/>
      <c r="F105" s="16"/>
      <c r="G105" s="16"/>
      <c r="H105" s="167"/>
      <c r="I105" s="173">
        <v>16863</v>
      </c>
      <c r="J105" s="172"/>
      <c r="K105" s="173">
        <v>0</v>
      </c>
      <c r="L105" s="172"/>
      <c r="M105" s="173">
        <v>-12284</v>
      </c>
      <c r="N105" s="172"/>
      <c r="O105" s="173">
        <f>SUM(I105:M105)</f>
        <v>4579</v>
      </c>
      <c r="S105" s="202">
        <f>O105-PL!L25</f>
        <v>0</v>
      </c>
    </row>
    <row r="106" spans="1:19" ht="14.45" customHeight="1" x14ac:dyDescent="0.2">
      <c r="A106" s="3"/>
      <c r="B106" s="3"/>
      <c r="C106" s="288"/>
      <c r="D106" s="340"/>
      <c r="E106" s="288"/>
      <c r="F106" s="288"/>
      <c r="G106" s="16"/>
      <c r="H106" s="16"/>
      <c r="I106" s="172">
        <f>SUM(I104:I105)</f>
        <v>202103</v>
      </c>
      <c r="J106" s="172">
        <f t="shared" ref="J106:O106" si="14">SUM(J104:J105)</f>
        <v>0</v>
      </c>
      <c r="K106" s="172">
        <f t="shared" si="14"/>
        <v>16656</v>
      </c>
      <c r="L106" s="172">
        <f t="shared" si="14"/>
        <v>0</v>
      </c>
      <c r="M106" s="172">
        <f t="shared" si="14"/>
        <v>-26412</v>
      </c>
      <c r="N106" s="172">
        <f t="shared" si="14"/>
        <v>0</v>
      </c>
      <c r="O106" s="172">
        <f t="shared" si="14"/>
        <v>192347</v>
      </c>
    </row>
    <row r="107" spans="1:19" ht="14.45" customHeight="1" x14ac:dyDescent="0.2">
      <c r="A107" s="3"/>
      <c r="B107" s="3"/>
      <c r="C107" s="167" t="s">
        <v>160</v>
      </c>
      <c r="D107" s="167"/>
      <c r="E107" s="167"/>
      <c r="F107" s="16"/>
      <c r="G107" s="16"/>
      <c r="H107" s="167"/>
      <c r="I107" s="173">
        <v>-86062</v>
      </c>
      <c r="J107" s="172"/>
      <c r="K107" s="173">
        <v>-11624</v>
      </c>
      <c r="L107" s="172"/>
      <c r="M107" s="173">
        <v>3822</v>
      </c>
      <c r="N107" s="172"/>
      <c r="O107" s="173">
        <f>SUM(I107:N107)</f>
        <v>-93864</v>
      </c>
      <c r="S107" s="202">
        <f>O107-PL!L20-PL!L21</f>
        <v>0</v>
      </c>
    </row>
    <row r="108" spans="1:19" ht="14.45" customHeight="1" x14ac:dyDescent="0.2">
      <c r="A108" s="3"/>
      <c r="B108" s="3"/>
      <c r="C108" s="288" t="s">
        <v>155</v>
      </c>
      <c r="D108" s="340"/>
      <c r="E108" s="288"/>
      <c r="F108" s="288"/>
      <c r="G108" s="16"/>
      <c r="H108" s="16"/>
      <c r="I108" s="172">
        <f>SUM(I106:I107)</f>
        <v>116041</v>
      </c>
      <c r="J108" s="172">
        <f t="shared" ref="J108:O108" si="15">SUM(J106:J107)</f>
        <v>0</v>
      </c>
      <c r="K108" s="172">
        <f t="shared" si="15"/>
        <v>5032</v>
      </c>
      <c r="L108" s="172">
        <f t="shared" si="15"/>
        <v>0</v>
      </c>
      <c r="M108" s="172">
        <f t="shared" si="15"/>
        <v>-22590</v>
      </c>
      <c r="N108" s="172">
        <f t="shared" si="15"/>
        <v>0</v>
      </c>
      <c r="O108" s="172">
        <f t="shared" si="15"/>
        <v>98483</v>
      </c>
    </row>
    <row r="109" spans="1:19" ht="14.45" customHeight="1" x14ac:dyDescent="0.2">
      <c r="A109" s="3"/>
      <c r="B109" s="3"/>
      <c r="C109" s="288" t="s">
        <v>161</v>
      </c>
      <c r="D109" s="340"/>
      <c r="E109" s="288"/>
      <c r="F109" s="288"/>
      <c r="G109" s="16"/>
      <c r="H109" s="16"/>
      <c r="I109" s="172">
        <v>-10975</v>
      </c>
      <c r="J109" s="172"/>
      <c r="K109" s="172">
        <v>-2673</v>
      </c>
      <c r="L109" s="172"/>
      <c r="M109" s="172">
        <v>3850</v>
      </c>
      <c r="N109" s="172"/>
      <c r="O109" s="172">
        <f>SUM(I109:N109)</f>
        <v>-9798</v>
      </c>
    </row>
    <row r="110" spans="1:19" ht="14.45" customHeight="1" x14ac:dyDescent="0.2">
      <c r="A110" s="3"/>
      <c r="B110" s="3"/>
      <c r="C110" s="288" t="s">
        <v>121</v>
      </c>
      <c r="D110" s="340"/>
      <c r="E110" s="288"/>
      <c r="F110" s="288"/>
      <c r="G110" s="16"/>
      <c r="H110" s="16"/>
      <c r="I110" s="172">
        <v>-7102</v>
      </c>
      <c r="J110" s="172"/>
      <c r="K110" s="172">
        <v>0</v>
      </c>
      <c r="L110" s="172"/>
      <c r="M110" s="172">
        <v>3331</v>
      </c>
      <c r="N110" s="172"/>
      <c r="O110" s="172">
        <f>SUM(I110:N110)</f>
        <v>-3771</v>
      </c>
    </row>
    <row r="111" spans="1:19" ht="14.45" customHeight="1" thickBot="1" x14ac:dyDescent="0.25">
      <c r="A111" s="3"/>
      <c r="B111" s="3"/>
      <c r="C111" s="170" t="s">
        <v>120</v>
      </c>
      <c r="D111" s="170"/>
      <c r="E111" s="169"/>
      <c r="F111" s="16"/>
      <c r="G111" s="16"/>
      <c r="H111" s="169"/>
      <c r="I111" s="174">
        <f>SUM(I108:I110)</f>
        <v>97964</v>
      </c>
      <c r="J111" s="172">
        <f t="shared" ref="J111:O111" si="16">SUM(J108:J110)</f>
        <v>0</v>
      </c>
      <c r="K111" s="174">
        <f t="shared" si="16"/>
        <v>2359</v>
      </c>
      <c r="L111" s="172">
        <f t="shared" si="16"/>
        <v>0</v>
      </c>
      <c r="M111" s="174">
        <f t="shared" si="16"/>
        <v>-15409</v>
      </c>
      <c r="N111" s="172">
        <f t="shared" si="16"/>
        <v>0</v>
      </c>
      <c r="O111" s="174">
        <f t="shared" si="16"/>
        <v>84914</v>
      </c>
      <c r="S111" s="202">
        <f>PL!L35-O111</f>
        <v>0</v>
      </c>
    </row>
    <row r="112" spans="1:19" ht="14.45" customHeight="1" x14ac:dyDescent="0.2">
      <c r="A112" s="3"/>
      <c r="B112" s="3"/>
      <c r="C112" s="285"/>
      <c r="D112" s="336"/>
      <c r="E112" s="285"/>
      <c r="F112" s="285"/>
      <c r="G112" s="16"/>
      <c r="H112" s="16"/>
      <c r="I112" s="16"/>
      <c r="J112" s="16"/>
      <c r="K112" s="16"/>
      <c r="L112" s="16"/>
      <c r="M112" s="16"/>
      <c r="N112" s="16"/>
      <c r="O112" s="16"/>
    </row>
    <row r="113" spans="1:19" ht="14.45" customHeight="1" x14ac:dyDescent="0.2">
      <c r="A113" s="3"/>
      <c r="B113" s="3"/>
      <c r="C113" s="285"/>
      <c r="D113" s="336"/>
      <c r="E113" s="285"/>
      <c r="F113" s="285"/>
      <c r="G113" s="16"/>
      <c r="H113" s="16"/>
      <c r="I113" s="16"/>
      <c r="J113" s="16"/>
      <c r="K113" s="16"/>
      <c r="L113" s="16"/>
      <c r="M113" s="16"/>
      <c r="N113" s="16"/>
      <c r="O113" s="16"/>
    </row>
    <row r="114" spans="1:19" ht="29.25" customHeight="1" thickBot="1" x14ac:dyDescent="0.25">
      <c r="A114" s="3"/>
      <c r="B114" s="3"/>
      <c r="C114" s="164"/>
      <c r="D114" s="164"/>
      <c r="E114" s="164"/>
      <c r="F114" s="192"/>
      <c r="G114" s="21"/>
      <c r="H114" s="165"/>
      <c r="I114" s="166" t="s">
        <v>149</v>
      </c>
      <c r="J114" s="16"/>
      <c r="K114" s="171" t="s">
        <v>159</v>
      </c>
      <c r="L114" s="16"/>
      <c r="M114" s="166" t="s">
        <v>150</v>
      </c>
      <c r="N114" s="16"/>
      <c r="O114" s="166" t="s">
        <v>151</v>
      </c>
    </row>
    <row r="115" spans="1:19" ht="14.45" customHeight="1" x14ac:dyDescent="0.2">
      <c r="A115" s="3"/>
      <c r="B115" s="3"/>
      <c r="C115" s="231" t="s">
        <v>156</v>
      </c>
      <c r="D115" s="336"/>
      <c r="E115" s="231"/>
      <c r="F115" s="231"/>
      <c r="G115" s="16"/>
      <c r="H115" s="16"/>
      <c r="I115" s="16" t="s">
        <v>3</v>
      </c>
      <c r="J115" s="16"/>
      <c r="K115" s="16" t="s">
        <v>3</v>
      </c>
      <c r="L115" s="16"/>
      <c r="M115" s="16" t="s">
        <v>3</v>
      </c>
      <c r="N115" s="16"/>
      <c r="O115" s="16" t="s">
        <v>3</v>
      </c>
    </row>
    <row r="116" spans="1:19" ht="14.45" customHeight="1" x14ac:dyDescent="0.2">
      <c r="A116" s="3"/>
      <c r="B116" s="3"/>
      <c r="C116" s="231" t="s">
        <v>280</v>
      </c>
      <c r="D116" s="336"/>
      <c r="E116" s="231"/>
      <c r="F116" s="231"/>
      <c r="G116" s="16"/>
      <c r="H116" s="16"/>
      <c r="I116" s="16"/>
      <c r="J116" s="16"/>
      <c r="K116" s="16"/>
      <c r="L116" s="16"/>
      <c r="M116" s="16"/>
      <c r="N116" s="16"/>
      <c r="O116" s="16"/>
    </row>
    <row r="117" spans="1:19" ht="14.45" customHeight="1" x14ac:dyDescent="0.2">
      <c r="A117" s="3"/>
      <c r="B117" s="3"/>
      <c r="C117" s="310"/>
      <c r="D117" s="336"/>
      <c r="E117" s="310"/>
      <c r="F117" s="310"/>
      <c r="G117" s="16"/>
      <c r="H117" s="16"/>
      <c r="I117" s="16"/>
      <c r="J117" s="16"/>
      <c r="K117" s="16"/>
      <c r="L117" s="16"/>
      <c r="M117" s="16"/>
      <c r="N117" s="16"/>
      <c r="O117" s="16"/>
    </row>
    <row r="118" spans="1:19" ht="14.45" customHeight="1" x14ac:dyDescent="0.2">
      <c r="A118" s="3"/>
      <c r="B118" s="3"/>
      <c r="C118" s="311" t="s">
        <v>157</v>
      </c>
      <c r="D118" s="340"/>
      <c r="E118" s="310"/>
      <c r="F118" s="310"/>
      <c r="G118" s="16"/>
      <c r="H118" s="16"/>
      <c r="I118" s="172">
        <f>1746533</f>
        <v>1746533</v>
      </c>
      <c r="J118" s="16"/>
      <c r="K118" s="172">
        <f>15113+1154</f>
        <v>16267</v>
      </c>
      <c r="L118" s="16"/>
      <c r="M118" s="172">
        <v>-499542</v>
      </c>
      <c r="N118" s="16"/>
      <c r="O118" s="172">
        <f>SUM(I118:M118)</f>
        <v>1263258</v>
      </c>
    </row>
    <row r="119" spans="1:19" ht="14.45" customHeight="1" thickBot="1" x14ac:dyDescent="0.25">
      <c r="A119" s="3"/>
      <c r="B119" s="3"/>
      <c r="C119" s="170" t="s">
        <v>81</v>
      </c>
      <c r="D119" s="170"/>
      <c r="E119" s="170"/>
      <c r="F119" s="192"/>
      <c r="G119" s="16"/>
      <c r="H119" s="169"/>
      <c r="I119" s="179">
        <f>SUM(I118)</f>
        <v>1746533</v>
      </c>
      <c r="J119" s="175" t="e">
        <f>SUM(#REF!)</f>
        <v>#REF!</v>
      </c>
      <c r="K119" s="179">
        <f>SUM(K118)</f>
        <v>16267</v>
      </c>
      <c r="L119" s="175" t="e">
        <f>SUM(#REF!)</f>
        <v>#REF!</v>
      </c>
      <c r="M119" s="179">
        <f>SUM(M118)</f>
        <v>-499542</v>
      </c>
      <c r="N119" s="175" t="e">
        <f>SUM(#REF!)</f>
        <v>#REF!</v>
      </c>
      <c r="O119" s="179">
        <f>SUM(O118)</f>
        <v>1263258</v>
      </c>
      <c r="S119" s="202">
        <f>O119-BS!C21</f>
        <v>0</v>
      </c>
    </row>
    <row r="120" spans="1:19" ht="14.45" customHeight="1" x14ac:dyDescent="0.2">
      <c r="A120" s="3"/>
      <c r="B120" s="3"/>
      <c r="C120" s="311"/>
      <c r="D120" s="340"/>
      <c r="E120" s="311"/>
      <c r="F120" s="311"/>
      <c r="G120" s="16"/>
      <c r="H120" s="16"/>
      <c r="I120" s="16"/>
      <c r="J120" s="16"/>
      <c r="K120" s="16"/>
      <c r="L120" s="16"/>
      <c r="M120" s="16"/>
      <c r="N120" s="16"/>
      <c r="O120" s="16"/>
    </row>
    <row r="121" spans="1:19" ht="14.45" customHeight="1" x14ac:dyDescent="0.2">
      <c r="A121" s="3"/>
      <c r="B121" s="3"/>
      <c r="C121" s="311" t="s">
        <v>158</v>
      </c>
      <c r="D121" s="340"/>
      <c r="E121" s="310"/>
      <c r="F121" s="310"/>
      <c r="G121" s="16"/>
      <c r="H121" s="16"/>
      <c r="I121" s="172">
        <v>782829</v>
      </c>
      <c r="J121" s="172"/>
      <c r="K121" s="172">
        <f>7154+1154-1</f>
        <v>8307</v>
      </c>
      <c r="L121" s="172"/>
      <c r="M121" s="172">
        <v>-325722</v>
      </c>
      <c r="N121" s="172"/>
      <c r="O121" s="172">
        <f>SUM(I121:M121)</f>
        <v>465414</v>
      </c>
    </row>
    <row r="122" spans="1:19" ht="14.45" customHeight="1" thickBot="1" x14ac:dyDescent="0.25">
      <c r="A122" s="3"/>
      <c r="B122" s="3"/>
      <c r="C122" s="170" t="s">
        <v>87</v>
      </c>
      <c r="D122" s="170"/>
      <c r="E122" s="170"/>
      <c r="F122" s="192"/>
      <c r="G122" s="16"/>
      <c r="H122" s="169"/>
      <c r="I122" s="179">
        <f>SUM(I121)</f>
        <v>782829</v>
      </c>
      <c r="J122" s="175" t="e">
        <f>SUM(#REF!)</f>
        <v>#REF!</v>
      </c>
      <c r="K122" s="179">
        <f>SUM(K121)</f>
        <v>8307</v>
      </c>
      <c r="L122" s="175" t="e">
        <f>SUM(#REF!)</f>
        <v>#REF!</v>
      </c>
      <c r="M122" s="179">
        <f>SUM(M121)</f>
        <v>-325722</v>
      </c>
      <c r="N122" s="175" t="e">
        <f>SUM(#REF!)</f>
        <v>#REF!</v>
      </c>
      <c r="O122" s="179">
        <f>SUM(O121)</f>
        <v>465414</v>
      </c>
      <c r="S122" s="202">
        <f>O122-BS!C44</f>
        <v>0</v>
      </c>
    </row>
    <row r="123" spans="1:19" ht="14.45" customHeight="1" x14ac:dyDescent="0.2">
      <c r="A123" s="3"/>
      <c r="B123" s="3"/>
      <c r="C123" s="15"/>
      <c r="D123" s="336"/>
      <c r="E123" s="15"/>
      <c r="F123" s="15"/>
      <c r="G123" s="16"/>
      <c r="H123" s="16"/>
      <c r="I123" s="16"/>
      <c r="J123" s="16"/>
      <c r="K123" s="16"/>
      <c r="L123" s="16"/>
      <c r="M123" s="16"/>
      <c r="N123" s="16"/>
      <c r="O123" s="16"/>
    </row>
    <row r="124" spans="1:19" ht="14.45" customHeight="1" x14ac:dyDescent="0.2">
      <c r="A124" s="3"/>
      <c r="B124" s="3"/>
      <c r="C124" s="15" t="s">
        <v>156</v>
      </c>
      <c r="D124" s="336"/>
      <c r="E124" s="15"/>
      <c r="F124" s="15"/>
      <c r="G124" s="16"/>
      <c r="H124" s="16"/>
      <c r="I124" s="16"/>
      <c r="J124" s="16"/>
      <c r="K124" s="16"/>
      <c r="L124" s="16"/>
      <c r="M124" s="16"/>
      <c r="N124" s="16"/>
      <c r="O124" s="16"/>
    </row>
    <row r="125" spans="1:19" ht="14.45" customHeight="1" x14ac:dyDescent="0.2">
      <c r="A125" s="3"/>
      <c r="B125" s="3"/>
      <c r="C125" s="15" t="s">
        <v>213</v>
      </c>
      <c r="D125" s="336"/>
      <c r="E125" s="15"/>
      <c r="F125" s="15"/>
      <c r="G125" s="16"/>
      <c r="H125" s="16"/>
      <c r="I125" s="16"/>
      <c r="J125" s="16"/>
      <c r="K125" s="16"/>
      <c r="L125" s="16"/>
      <c r="M125" s="16"/>
      <c r="N125" s="16"/>
      <c r="O125" s="16"/>
    </row>
    <row r="126" spans="1:19" ht="14.45" customHeight="1" x14ac:dyDescent="0.2">
      <c r="A126" s="3"/>
      <c r="B126" s="3"/>
      <c r="C126" s="15"/>
      <c r="D126" s="336"/>
      <c r="E126" s="15"/>
      <c r="F126" s="15"/>
      <c r="G126" s="16"/>
      <c r="H126" s="16"/>
      <c r="I126" s="16"/>
      <c r="J126" s="16"/>
      <c r="K126" s="16"/>
      <c r="L126" s="16"/>
      <c r="M126" s="16"/>
      <c r="N126" s="16"/>
      <c r="O126" s="16"/>
    </row>
    <row r="127" spans="1:19" ht="14.45" customHeight="1" x14ac:dyDescent="0.2">
      <c r="A127" s="3"/>
      <c r="B127" s="3"/>
      <c r="C127" s="82" t="s">
        <v>157</v>
      </c>
      <c r="D127" s="340"/>
      <c r="E127" s="15"/>
      <c r="F127" s="15"/>
      <c r="G127" s="16"/>
      <c r="H127" s="16"/>
      <c r="I127" s="172">
        <v>1750668</v>
      </c>
      <c r="J127" s="16"/>
      <c r="K127" s="172">
        <v>16454</v>
      </c>
      <c r="L127" s="16"/>
      <c r="M127" s="172">
        <v>-520474</v>
      </c>
      <c r="N127" s="16"/>
      <c r="O127" s="172">
        <f>SUM(I127:M127)</f>
        <v>1246648</v>
      </c>
    </row>
    <row r="128" spans="1:19" ht="14.45" customHeight="1" thickBot="1" x14ac:dyDescent="0.25">
      <c r="A128" s="3"/>
      <c r="B128" s="3"/>
      <c r="C128" s="170" t="s">
        <v>81</v>
      </c>
      <c r="D128" s="170"/>
      <c r="E128" s="170"/>
      <c r="F128" s="192"/>
      <c r="G128" s="16"/>
      <c r="H128" s="169"/>
      <c r="I128" s="179">
        <f>SUM(I127)</f>
        <v>1750668</v>
      </c>
      <c r="J128" s="175" t="e">
        <f>SUM(#REF!)</f>
        <v>#REF!</v>
      </c>
      <c r="K128" s="179">
        <f>SUM(K127)</f>
        <v>16454</v>
      </c>
      <c r="L128" s="175" t="e">
        <f>SUM(#REF!)</f>
        <v>#REF!</v>
      </c>
      <c r="M128" s="179">
        <f>SUM(M127)</f>
        <v>-520474</v>
      </c>
      <c r="N128" s="175" t="e">
        <f>SUM(#REF!)</f>
        <v>#REF!</v>
      </c>
      <c r="O128" s="179">
        <f>SUM(O127)</f>
        <v>1246648</v>
      </c>
      <c r="S128" s="202">
        <f>O128-BS!E21</f>
        <v>0</v>
      </c>
    </row>
    <row r="129" spans="1:31" ht="14.45" customHeight="1" x14ac:dyDescent="0.2">
      <c r="A129" s="3"/>
      <c r="B129" s="3"/>
      <c r="C129" s="82"/>
      <c r="D129" s="340"/>
      <c r="E129" s="82"/>
      <c r="F129" s="82"/>
      <c r="G129" s="16"/>
      <c r="H129" s="16"/>
      <c r="I129" s="16"/>
      <c r="J129" s="16"/>
      <c r="K129" s="16"/>
      <c r="L129" s="16"/>
      <c r="M129" s="16"/>
      <c r="N129" s="16"/>
      <c r="O129" s="16"/>
    </row>
    <row r="130" spans="1:31" ht="14.45" customHeight="1" x14ac:dyDescent="0.2">
      <c r="A130" s="3"/>
      <c r="B130" s="3"/>
      <c r="C130" s="82" t="s">
        <v>158</v>
      </c>
      <c r="D130" s="340"/>
      <c r="E130" s="15"/>
      <c r="F130" s="15"/>
      <c r="G130" s="16"/>
      <c r="H130" s="16"/>
      <c r="I130" s="172">
        <v>770415</v>
      </c>
      <c r="J130" s="172"/>
      <c r="K130" s="172">
        <v>9791</v>
      </c>
      <c r="L130" s="172"/>
      <c r="M130" s="172">
        <v>-352205</v>
      </c>
      <c r="N130" s="172"/>
      <c r="O130" s="172">
        <f>SUM(I130:M130)</f>
        <v>428001</v>
      </c>
    </row>
    <row r="131" spans="1:31" ht="14.45" customHeight="1" thickBot="1" x14ac:dyDescent="0.25">
      <c r="A131" s="3"/>
      <c r="B131" s="3"/>
      <c r="C131" s="170" t="s">
        <v>87</v>
      </c>
      <c r="D131" s="170"/>
      <c r="E131" s="170"/>
      <c r="F131" s="192"/>
      <c r="G131" s="16"/>
      <c r="H131" s="169"/>
      <c r="I131" s="179">
        <f>SUM(I130)</f>
        <v>770415</v>
      </c>
      <c r="J131" s="175" t="e">
        <f>SUM(#REF!)</f>
        <v>#REF!</v>
      </c>
      <c r="K131" s="179">
        <f>SUM(K130)</f>
        <v>9791</v>
      </c>
      <c r="L131" s="175" t="e">
        <f>SUM(#REF!)</f>
        <v>#REF!</v>
      </c>
      <c r="M131" s="179">
        <f>SUM(M130)</f>
        <v>-352205</v>
      </c>
      <c r="N131" s="175" t="e">
        <f>SUM(#REF!)</f>
        <v>#REF!</v>
      </c>
      <c r="O131" s="179">
        <f>SUM(O130)</f>
        <v>428001</v>
      </c>
      <c r="S131" s="202">
        <f>O131-BS!E44</f>
        <v>0</v>
      </c>
    </row>
    <row r="132" spans="1:31" ht="14.25" customHeight="1" x14ac:dyDescent="0.2">
      <c r="A132" s="3"/>
      <c r="B132" s="3"/>
      <c r="C132" s="15"/>
      <c r="D132" s="336"/>
      <c r="E132" s="15"/>
      <c r="F132" s="15"/>
      <c r="G132" s="16"/>
      <c r="H132" s="16"/>
      <c r="I132" s="16"/>
      <c r="J132" s="16"/>
      <c r="K132" s="16"/>
      <c r="L132" s="16"/>
      <c r="M132" s="16"/>
      <c r="N132" s="16"/>
      <c r="O132" s="16"/>
    </row>
    <row r="133" spans="1:31" ht="12.75" customHeight="1" x14ac:dyDescent="0.2">
      <c r="A133" s="3"/>
      <c r="B133" s="3"/>
      <c r="C133" s="133"/>
      <c r="D133" s="133"/>
      <c r="E133" s="133"/>
      <c r="F133" s="133"/>
      <c r="G133" s="133"/>
      <c r="H133" s="133"/>
      <c r="I133" s="133"/>
      <c r="J133" s="133"/>
      <c r="K133" s="133"/>
      <c r="L133" s="133"/>
      <c r="M133" s="133"/>
      <c r="N133" s="133"/>
      <c r="O133" s="133"/>
      <c r="P133" s="133"/>
      <c r="Q133" s="133"/>
    </row>
    <row r="134" spans="1:31" ht="14.45" customHeight="1" x14ac:dyDescent="0.2">
      <c r="A134" s="3">
        <v>10</v>
      </c>
      <c r="B134" s="3"/>
      <c r="C134" s="383" t="s">
        <v>231</v>
      </c>
      <c r="D134" s="383"/>
      <c r="E134" s="394"/>
      <c r="F134" s="394"/>
      <c r="G134" s="394"/>
      <c r="H134" s="394"/>
      <c r="I134" s="394"/>
      <c r="J134" s="394"/>
      <c r="K134" s="394"/>
      <c r="L134" s="394"/>
      <c r="M134" s="394"/>
      <c r="N134" s="394"/>
      <c r="O134" s="394"/>
      <c r="Q134" s="29"/>
    </row>
    <row r="135" spans="1:31" ht="14.45" customHeight="1" x14ac:dyDescent="0.2">
      <c r="A135" s="3"/>
      <c r="B135" s="3"/>
      <c r="C135" s="383"/>
      <c r="D135" s="383"/>
      <c r="E135" s="394"/>
      <c r="F135" s="394"/>
      <c r="G135" s="394"/>
      <c r="H135" s="394"/>
      <c r="I135" s="394"/>
      <c r="J135" s="394"/>
      <c r="K135" s="394"/>
      <c r="L135" s="394"/>
      <c r="M135" s="394"/>
      <c r="N135" s="394"/>
      <c r="O135" s="394"/>
      <c r="S135" s="383"/>
      <c r="T135" s="394"/>
      <c r="U135" s="394"/>
      <c r="V135" s="394"/>
      <c r="W135" s="394"/>
      <c r="X135" s="394"/>
      <c r="Y135" s="394"/>
      <c r="Z135" s="394"/>
      <c r="AA135" s="394"/>
      <c r="AB135" s="394"/>
      <c r="AC135" s="394"/>
      <c r="AD135" s="394"/>
      <c r="AE135" s="394"/>
    </row>
    <row r="136" spans="1:31" ht="23.25" customHeight="1" x14ac:dyDescent="0.2">
      <c r="A136" s="3"/>
      <c r="B136" s="3"/>
      <c r="C136" s="420" t="s">
        <v>256</v>
      </c>
      <c r="D136" s="420"/>
      <c r="E136" s="420"/>
      <c r="F136" s="420"/>
      <c r="G136" s="420"/>
      <c r="H136" s="420"/>
      <c r="I136" s="420"/>
      <c r="J136" s="420"/>
      <c r="K136" s="420"/>
      <c r="L136" s="420"/>
      <c r="M136" s="420"/>
      <c r="N136" s="420"/>
      <c r="O136" s="420"/>
      <c r="P136" s="420"/>
      <c r="Q136" s="420"/>
      <c r="R136" s="59"/>
      <c r="S136" s="203"/>
      <c r="T136" s="94"/>
      <c r="U136" s="94"/>
      <c r="V136" s="94"/>
      <c r="W136" s="94"/>
      <c r="X136" s="94"/>
      <c r="Y136" s="94"/>
      <c r="Z136" s="94"/>
      <c r="AA136" s="94"/>
      <c r="AB136" s="94"/>
      <c r="AC136" s="94"/>
      <c r="AD136" s="94"/>
      <c r="AE136" s="94"/>
    </row>
    <row r="137" spans="1:31" ht="14.45" customHeight="1" x14ac:dyDescent="0.2">
      <c r="A137" s="3"/>
      <c r="B137" s="3"/>
      <c r="C137" s="11"/>
      <c r="D137" s="331"/>
      <c r="E137" s="94"/>
      <c r="F137" s="94"/>
      <c r="G137" s="94"/>
      <c r="H137" s="94"/>
      <c r="I137" s="94"/>
      <c r="J137" s="94"/>
      <c r="K137" s="94"/>
      <c r="L137" s="94"/>
      <c r="M137" s="94"/>
      <c r="N137" s="94"/>
      <c r="O137" s="94"/>
      <c r="S137" s="203"/>
      <c r="T137" s="94"/>
      <c r="U137" s="94"/>
      <c r="V137" s="94"/>
      <c r="W137" s="94"/>
      <c r="X137" s="94"/>
      <c r="Y137" s="94"/>
      <c r="Z137" s="94"/>
      <c r="AA137" s="94"/>
      <c r="AB137" s="94"/>
      <c r="AC137" s="94"/>
      <c r="AD137" s="94"/>
      <c r="AE137" s="94"/>
    </row>
    <row r="138" spans="1:31" ht="14.45" customHeight="1" x14ac:dyDescent="0.2">
      <c r="A138" s="20">
        <v>11</v>
      </c>
      <c r="B138" s="3"/>
      <c r="C138" s="3" t="s">
        <v>134</v>
      </c>
      <c r="D138" s="3"/>
      <c r="E138" s="3"/>
      <c r="F138" s="3"/>
      <c r="S138" s="199"/>
    </row>
    <row r="139" spans="1:31" ht="14.45" customHeight="1" x14ac:dyDescent="0.2">
      <c r="A139" s="3"/>
      <c r="B139" s="3"/>
      <c r="C139" s="3"/>
      <c r="D139" s="3"/>
      <c r="E139" s="3"/>
      <c r="F139" s="3"/>
    </row>
    <row r="140" spans="1:31" ht="45" customHeight="1" x14ac:dyDescent="0.2">
      <c r="A140" s="3"/>
      <c r="B140" s="3"/>
      <c r="C140" s="341" t="s">
        <v>287</v>
      </c>
      <c r="D140" s="379" t="s">
        <v>345</v>
      </c>
      <c r="E140" s="386"/>
      <c r="F140" s="386"/>
      <c r="G140" s="386"/>
      <c r="H140" s="386"/>
      <c r="I140" s="386"/>
      <c r="J140" s="386"/>
      <c r="K140" s="386"/>
      <c r="L140" s="386"/>
      <c r="M140" s="386"/>
      <c r="N140" s="386"/>
      <c r="O140" s="386"/>
      <c r="P140" s="386"/>
      <c r="Q140" s="386"/>
    </row>
    <row r="141" spans="1:31" ht="5.25" customHeight="1" x14ac:dyDescent="0.2">
      <c r="A141" s="3"/>
      <c r="B141" s="3"/>
      <c r="C141" s="341"/>
      <c r="D141" s="341"/>
      <c r="E141" s="342"/>
      <c r="F141" s="342"/>
      <c r="G141" s="342"/>
      <c r="H141" s="342"/>
      <c r="I141" s="342"/>
      <c r="J141" s="342"/>
      <c r="K141" s="342"/>
      <c r="L141" s="342"/>
      <c r="M141" s="342"/>
      <c r="N141" s="342"/>
      <c r="O141" s="342"/>
      <c r="P141" s="342"/>
      <c r="Q141" s="342"/>
    </row>
    <row r="142" spans="1:31" ht="30" customHeight="1" x14ac:dyDescent="0.2">
      <c r="A142" s="3"/>
      <c r="B142" s="3"/>
      <c r="C142" s="344" t="s">
        <v>215</v>
      </c>
      <c r="D142" s="412" t="s">
        <v>309</v>
      </c>
      <c r="E142" s="413"/>
      <c r="F142" s="413"/>
      <c r="G142" s="413"/>
      <c r="H142" s="413"/>
      <c r="I142" s="413"/>
      <c r="J142" s="413"/>
      <c r="K142" s="413"/>
      <c r="L142" s="413"/>
      <c r="M142" s="413"/>
      <c r="N142" s="413"/>
      <c r="O142" s="413"/>
      <c r="P142" s="413"/>
      <c r="Q142" s="413"/>
    </row>
    <row r="143" spans="1:31" ht="10.5" customHeight="1" x14ac:dyDescent="0.2">
      <c r="A143" s="3"/>
      <c r="B143" s="3"/>
      <c r="C143" s="344"/>
      <c r="D143" s="355"/>
      <c r="E143" s="343"/>
      <c r="F143" s="343"/>
      <c r="G143" s="343"/>
      <c r="H143" s="343"/>
      <c r="I143" s="343"/>
      <c r="J143" s="343"/>
      <c r="K143" s="343"/>
      <c r="L143" s="343"/>
      <c r="M143" s="343"/>
      <c r="N143" s="343"/>
      <c r="O143" s="343"/>
      <c r="P143" s="343"/>
      <c r="Q143" s="343"/>
    </row>
    <row r="144" spans="1:31" ht="42" customHeight="1" x14ac:dyDescent="0.2">
      <c r="A144" s="3"/>
      <c r="B144" s="3"/>
      <c r="C144" s="3"/>
      <c r="D144" s="344" t="s">
        <v>142</v>
      </c>
      <c r="E144" s="412" t="s">
        <v>310</v>
      </c>
      <c r="F144" s="413"/>
      <c r="G144" s="413"/>
      <c r="H144" s="413"/>
      <c r="I144" s="413"/>
      <c r="J144" s="413"/>
      <c r="K144" s="413"/>
      <c r="L144" s="413"/>
      <c r="M144" s="413"/>
      <c r="N144" s="413"/>
      <c r="O144" s="413"/>
      <c r="P144" s="413"/>
      <c r="Q144" s="413"/>
    </row>
    <row r="145" spans="1:37" ht="12" customHeight="1" x14ac:dyDescent="0.2">
      <c r="A145" s="3"/>
      <c r="B145" s="3"/>
      <c r="C145" s="3"/>
      <c r="D145" s="3"/>
      <c r="E145" s="42"/>
      <c r="F145" s="42"/>
    </row>
    <row r="146" spans="1:37" ht="42.75" customHeight="1" x14ac:dyDescent="0.2">
      <c r="A146" s="3"/>
      <c r="B146" s="3"/>
      <c r="C146" s="3"/>
      <c r="D146" s="344" t="s">
        <v>143</v>
      </c>
      <c r="E146" s="412" t="s">
        <v>311</v>
      </c>
      <c r="F146" s="413"/>
      <c r="G146" s="413"/>
      <c r="H146" s="413"/>
      <c r="I146" s="413"/>
      <c r="J146" s="413"/>
      <c r="K146" s="413"/>
      <c r="L146" s="413"/>
      <c r="M146" s="413"/>
      <c r="N146" s="413"/>
      <c r="O146" s="413"/>
      <c r="P146" s="413"/>
      <c r="Q146" s="413"/>
    </row>
    <row r="147" spans="1:37" ht="12" customHeight="1" x14ac:dyDescent="0.2">
      <c r="A147" s="3"/>
      <c r="B147" s="3"/>
      <c r="C147" s="3"/>
      <c r="D147" s="3"/>
      <c r="E147" s="42"/>
      <c r="F147" s="42"/>
    </row>
    <row r="148" spans="1:37" ht="14.45" customHeight="1" x14ac:dyDescent="0.2">
      <c r="A148" s="3">
        <v>12</v>
      </c>
      <c r="C148" s="383" t="s">
        <v>31</v>
      </c>
      <c r="D148" s="383"/>
      <c r="E148" s="379"/>
      <c r="F148" s="379"/>
      <c r="G148" s="379"/>
      <c r="H148" s="379"/>
      <c r="I148" s="379"/>
      <c r="J148" s="379"/>
      <c r="K148" s="379"/>
      <c r="L148" s="379"/>
      <c r="M148" s="379"/>
      <c r="N148" s="379"/>
      <c r="O148" s="379"/>
      <c r="P148" s="379"/>
      <c r="Q148" s="379"/>
      <c r="T148" s="379"/>
      <c r="U148" s="410"/>
      <c r="V148" s="410"/>
      <c r="W148" s="410"/>
      <c r="X148" s="410"/>
      <c r="Y148" s="410"/>
      <c r="Z148" s="410"/>
      <c r="AA148" s="410"/>
      <c r="AB148" s="410"/>
      <c r="AC148" s="410"/>
      <c r="AD148" s="410"/>
      <c r="AE148" s="410"/>
      <c r="AF148" s="410"/>
      <c r="AG148" s="410"/>
      <c r="AH148" s="410"/>
      <c r="AI148" s="410"/>
      <c r="AJ148" s="4"/>
      <c r="AK148" s="4"/>
    </row>
    <row r="149" spans="1:37" ht="14.45" customHeight="1" x14ac:dyDescent="0.2">
      <c r="A149" s="3"/>
      <c r="C149" s="11"/>
      <c r="D149" s="331"/>
      <c r="E149" s="4"/>
      <c r="F149" s="4"/>
      <c r="G149" s="4"/>
      <c r="H149" s="4"/>
      <c r="I149" s="4"/>
      <c r="J149" s="4"/>
      <c r="K149" s="4"/>
      <c r="L149" s="4"/>
      <c r="M149" s="4"/>
      <c r="N149" s="4"/>
      <c r="O149" s="4"/>
      <c r="P149" s="4"/>
      <c r="Q149" s="4"/>
      <c r="T149" s="4"/>
      <c r="U149" s="73"/>
      <c r="V149" s="73"/>
      <c r="W149" s="73"/>
      <c r="X149" s="73"/>
      <c r="Y149" s="73"/>
      <c r="Z149" s="73"/>
      <c r="AA149" s="73"/>
      <c r="AB149" s="73"/>
      <c r="AC149" s="73"/>
      <c r="AD149" s="73"/>
      <c r="AE149" s="73"/>
      <c r="AF149" s="73"/>
      <c r="AG149" s="73"/>
      <c r="AH149" s="73"/>
      <c r="AI149" s="73"/>
      <c r="AJ149" s="4"/>
      <c r="AK149" s="4"/>
    </row>
    <row r="150" spans="1:37" ht="18" customHeight="1" x14ac:dyDescent="0.2">
      <c r="B150" s="12"/>
      <c r="C150" s="379" t="s">
        <v>262</v>
      </c>
      <c r="D150" s="379"/>
      <c r="E150" s="370"/>
      <c r="F150" s="370"/>
      <c r="G150" s="370"/>
      <c r="H150" s="370"/>
      <c r="I150" s="370"/>
      <c r="J150" s="370"/>
      <c r="K150" s="370"/>
      <c r="L150" s="370"/>
      <c r="M150" s="370"/>
      <c r="N150" s="370"/>
      <c r="O150" s="370"/>
      <c r="P150" s="370"/>
      <c r="Q150" s="370"/>
      <c r="T150" s="396"/>
      <c r="U150" s="410"/>
      <c r="V150" s="410"/>
      <c r="W150" s="410"/>
      <c r="X150" s="410"/>
      <c r="Y150" s="410"/>
      <c r="Z150" s="410"/>
      <c r="AA150" s="410"/>
      <c r="AB150" s="410"/>
      <c r="AC150" s="410"/>
      <c r="AD150" s="410"/>
      <c r="AE150" s="410"/>
      <c r="AF150" s="410"/>
      <c r="AG150" s="410"/>
      <c r="AH150" s="410"/>
      <c r="AI150" s="410"/>
      <c r="AJ150" s="410"/>
      <c r="AK150" s="410"/>
    </row>
    <row r="151" spans="1:37" ht="18.75" customHeight="1" x14ac:dyDescent="0.2">
      <c r="C151" s="4"/>
      <c r="D151" s="330"/>
      <c r="E151" s="147"/>
      <c r="F151" s="147"/>
      <c r="G151" s="147"/>
      <c r="H151" s="147"/>
      <c r="I151" s="147"/>
      <c r="J151" s="147"/>
      <c r="K151" s="147"/>
      <c r="L151" s="147"/>
      <c r="M151" s="147"/>
      <c r="N151" s="147"/>
      <c r="O151" s="147"/>
      <c r="P151" s="147"/>
      <c r="Q151" s="147"/>
    </row>
    <row r="152" spans="1:37" ht="14.45" customHeight="1" x14ac:dyDescent="0.2">
      <c r="A152" s="3">
        <v>13</v>
      </c>
      <c r="B152" s="3"/>
      <c r="C152" s="3" t="s">
        <v>4</v>
      </c>
      <c r="D152" s="3"/>
      <c r="E152" s="3"/>
      <c r="F152" s="3"/>
      <c r="S152" s="199"/>
    </row>
    <row r="154" spans="1:37" ht="37.5" customHeight="1" x14ac:dyDescent="0.2">
      <c r="C154" s="379" t="s">
        <v>290</v>
      </c>
      <c r="D154" s="379"/>
      <c r="E154" s="411"/>
      <c r="F154" s="411"/>
      <c r="G154" s="411"/>
      <c r="H154" s="411"/>
      <c r="I154" s="411"/>
      <c r="J154" s="411"/>
      <c r="K154" s="411"/>
      <c r="L154" s="411"/>
      <c r="M154" s="411"/>
      <c r="N154" s="411"/>
      <c r="O154" s="411"/>
      <c r="P154" s="411"/>
      <c r="Q154" s="411"/>
      <c r="T154" s="411"/>
      <c r="U154" s="411"/>
      <c r="V154" s="411"/>
      <c r="W154" s="411"/>
      <c r="X154" s="411"/>
      <c r="Y154" s="411"/>
      <c r="Z154" s="411"/>
      <c r="AA154" s="411"/>
      <c r="AB154" s="411"/>
      <c r="AC154" s="411"/>
      <c r="AD154" s="411"/>
      <c r="AE154" s="411"/>
      <c r="AF154" s="411"/>
    </row>
    <row r="155" spans="1:37" ht="14.45" customHeight="1" x14ac:dyDescent="0.2">
      <c r="C155" s="4"/>
      <c r="D155" s="330"/>
      <c r="E155" s="14"/>
      <c r="F155" s="14"/>
      <c r="G155" s="14"/>
      <c r="H155" s="14"/>
      <c r="I155" s="14"/>
      <c r="J155" s="14"/>
      <c r="K155" s="14"/>
      <c r="L155" s="14"/>
      <c r="M155" s="14"/>
      <c r="N155" s="14"/>
      <c r="O155" s="14"/>
      <c r="P155" s="14"/>
      <c r="Q155" s="14"/>
      <c r="S155" s="379"/>
      <c r="T155" s="379"/>
      <c r="U155" s="379"/>
      <c r="V155" s="379"/>
      <c r="W155" s="379"/>
      <c r="X155" s="379"/>
      <c r="Y155" s="379"/>
    </row>
    <row r="156" spans="1:37" ht="14.45" customHeight="1" x14ac:dyDescent="0.2">
      <c r="A156" s="3">
        <v>14</v>
      </c>
      <c r="C156" s="3" t="s">
        <v>230</v>
      </c>
      <c r="D156" s="3"/>
      <c r="E156" s="14"/>
      <c r="F156" s="14"/>
      <c r="G156" s="14"/>
      <c r="H156" s="14"/>
      <c r="I156" s="14"/>
      <c r="J156" s="14"/>
      <c r="K156" s="14"/>
      <c r="L156" s="14"/>
      <c r="M156" s="14"/>
      <c r="N156" s="14"/>
      <c r="O156" s="14"/>
      <c r="P156" s="14"/>
      <c r="Q156" s="14"/>
      <c r="S156" s="204"/>
      <c r="T156" s="4"/>
      <c r="U156" s="4"/>
      <c r="V156" s="4"/>
      <c r="W156" s="4"/>
      <c r="X156" s="4"/>
      <c r="Y156" s="4"/>
    </row>
    <row r="157" spans="1:37" ht="14.45" customHeight="1" x14ac:dyDescent="0.2">
      <c r="C157" s="4"/>
      <c r="D157" s="330"/>
      <c r="E157" s="14"/>
      <c r="F157" s="14"/>
      <c r="G157" s="14"/>
      <c r="H157" s="14"/>
      <c r="I157" s="14"/>
      <c r="J157" s="14"/>
      <c r="K157" s="14"/>
      <c r="L157" s="14"/>
      <c r="M157" s="14"/>
      <c r="N157" s="14"/>
      <c r="O157" s="14"/>
      <c r="P157" s="14"/>
      <c r="Q157" s="14"/>
      <c r="S157" s="204"/>
      <c r="T157" s="4"/>
      <c r="U157" s="4"/>
      <c r="V157" s="4"/>
      <c r="W157" s="4"/>
      <c r="X157" s="4"/>
      <c r="Y157" s="4"/>
    </row>
    <row r="158" spans="1:37" ht="45.75" customHeight="1" x14ac:dyDescent="0.2">
      <c r="C158" s="4"/>
      <c r="D158" s="330"/>
      <c r="E158" s="14"/>
      <c r="F158" s="14"/>
      <c r="G158" s="14"/>
      <c r="H158" s="14"/>
      <c r="I158" s="14"/>
      <c r="J158" s="14"/>
      <c r="L158" s="19"/>
      <c r="N158" s="14"/>
      <c r="O158" s="56"/>
      <c r="P158" s="14"/>
      <c r="Q158" s="56" t="s">
        <v>281</v>
      </c>
      <c r="S158" s="204"/>
      <c r="T158" s="4"/>
      <c r="U158" s="4"/>
      <c r="V158" s="4"/>
      <c r="W158" s="4"/>
      <c r="X158" s="4"/>
      <c r="Y158" s="4"/>
    </row>
    <row r="159" spans="1:37" ht="14.45" customHeight="1" x14ac:dyDescent="0.2">
      <c r="C159" s="4"/>
      <c r="D159" s="330"/>
      <c r="E159" s="14"/>
      <c r="F159" s="14"/>
      <c r="G159" s="14"/>
      <c r="H159" s="14"/>
      <c r="I159" s="14"/>
      <c r="J159" s="14"/>
      <c r="L159" s="6"/>
      <c r="N159" s="14"/>
      <c r="O159" s="17"/>
      <c r="P159" s="14"/>
      <c r="Q159" s="6" t="s">
        <v>3</v>
      </c>
      <c r="S159" s="204"/>
      <c r="T159" s="4"/>
      <c r="U159" s="4"/>
      <c r="V159" s="4"/>
      <c r="W159" s="4"/>
      <c r="X159" s="4"/>
      <c r="Y159" s="4"/>
    </row>
    <row r="160" spans="1:37" ht="14.45" customHeight="1" x14ac:dyDescent="0.2">
      <c r="C160" s="4"/>
      <c r="D160" s="330"/>
      <c r="E160" s="14"/>
      <c r="F160" s="14"/>
      <c r="G160" s="14"/>
      <c r="H160" s="14"/>
      <c r="I160" s="14"/>
      <c r="J160" s="14"/>
      <c r="L160" s="4"/>
      <c r="N160" s="14"/>
      <c r="O160" s="33"/>
      <c r="P160" s="14"/>
      <c r="Q160" s="17"/>
      <c r="S160" s="204"/>
      <c r="T160" s="4"/>
      <c r="U160" s="4"/>
      <c r="V160" s="4"/>
      <c r="W160" s="4"/>
      <c r="X160" s="4"/>
      <c r="Y160" s="4"/>
    </row>
    <row r="161" spans="1:28" ht="14.45" customHeight="1" x14ac:dyDescent="0.2">
      <c r="C161" s="408" t="s">
        <v>70</v>
      </c>
      <c r="D161" s="408"/>
      <c r="E161" s="408"/>
      <c r="F161" s="408"/>
      <c r="G161" s="408"/>
      <c r="H161" s="59"/>
      <c r="I161" s="14"/>
      <c r="J161" s="14"/>
      <c r="L161" s="63"/>
      <c r="N161" s="14"/>
      <c r="O161" s="62"/>
      <c r="P161" s="12"/>
      <c r="Q161" s="62">
        <v>1511</v>
      </c>
      <c r="S161" s="204"/>
      <c r="T161" s="4"/>
      <c r="U161" s="4"/>
      <c r="V161" s="4"/>
      <c r="W161" s="4"/>
      <c r="X161" s="4"/>
      <c r="Y161" s="4"/>
    </row>
    <row r="162" spans="1:28" ht="14.45" customHeight="1" x14ac:dyDescent="0.2">
      <c r="C162" s="408" t="s">
        <v>69</v>
      </c>
      <c r="D162" s="408"/>
      <c r="E162" s="408"/>
      <c r="F162" s="408"/>
      <c r="G162" s="408"/>
      <c r="H162" s="59"/>
      <c r="I162" s="14"/>
      <c r="J162" s="14"/>
      <c r="L162" s="63"/>
      <c r="N162" s="14"/>
      <c r="O162" s="62"/>
      <c r="P162" s="12"/>
      <c r="Q162" s="62">
        <v>93423</v>
      </c>
      <c r="S162" s="204"/>
      <c r="T162" s="4"/>
      <c r="U162" s="4"/>
      <c r="V162" s="4"/>
      <c r="W162" s="4"/>
      <c r="X162" s="4"/>
      <c r="Y162" s="4"/>
    </row>
    <row r="163" spans="1:28" ht="14.45" customHeight="1" x14ac:dyDescent="0.2">
      <c r="C163" s="4"/>
      <c r="D163" s="330"/>
      <c r="E163" s="14"/>
      <c r="F163" s="14"/>
      <c r="G163" s="14"/>
      <c r="H163" s="14"/>
      <c r="I163" s="14"/>
      <c r="J163" s="14"/>
      <c r="L163" s="63"/>
      <c r="N163" s="14"/>
      <c r="O163" s="34"/>
      <c r="P163" s="12"/>
      <c r="Q163" s="187"/>
      <c r="S163" s="204"/>
      <c r="T163" s="4"/>
      <c r="U163" s="4"/>
      <c r="V163" s="4"/>
      <c r="W163" s="4"/>
      <c r="X163" s="4"/>
      <c r="Y163" s="4"/>
    </row>
    <row r="164" spans="1:28" ht="14.45" customHeight="1" thickBot="1" x14ac:dyDescent="0.25">
      <c r="E164" s="3"/>
      <c r="F164" s="3"/>
      <c r="L164" s="64"/>
      <c r="O164" s="58"/>
      <c r="P164" s="82"/>
      <c r="Q164" s="188">
        <f>SUM(Q161:Q163)</f>
        <v>94934</v>
      </c>
      <c r="S164" s="199"/>
      <c r="T164" s="379"/>
      <c r="U164" s="379"/>
      <c r="V164" s="379"/>
      <c r="W164" s="379"/>
      <c r="X164" s="379"/>
      <c r="Y164" s="379"/>
      <c r="Z164" s="379"/>
    </row>
    <row r="165" spans="1:28" ht="14.45" customHeight="1" x14ac:dyDescent="0.2">
      <c r="A165" s="3"/>
      <c r="C165" s="3"/>
      <c r="D165" s="3"/>
      <c r="E165" s="3"/>
      <c r="F165" s="3"/>
      <c r="K165" s="38"/>
      <c r="L165" s="37"/>
      <c r="M165" s="39"/>
      <c r="O165" s="21"/>
      <c r="T165" s="379"/>
      <c r="U165" s="379"/>
      <c r="V165" s="379"/>
      <c r="W165" s="379"/>
      <c r="X165" s="379"/>
      <c r="Y165" s="379"/>
      <c r="Z165" s="379"/>
    </row>
    <row r="166" spans="1:28" ht="14.45" customHeight="1" x14ac:dyDescent="0.2">
      <c r="A166" s="3">
        <v>15</v>
      </c>
      <c r="C166" s="388" t="s">
        <v>50</v>
      </c>
      <c r="D166" s="388"/>
      <c r="E166" s="388"/>
      <c r="F166" s="388"/>
      <c r="G166" s="388"/>
      <c r="H166" s="388"/>
      <c r="I166" s="388"/>
      <c r="J166" s="388"/>
      <c r="K166" s="388"/>
      <c r="L166" s="388"/>
      <c r="M166" s="388"/>
      <c r="N166" s="388"/>
      <c r="O166" s="388"/>
      <c r="P166" s="388"/>
      <c r="Q166" s="388"/>
      <c r="S166" s="379"/>
      <c r="T166" s="379"/>
      <c r="U166" s="379"/>
      <c r="V166" s="379"/>
      <c r="W166" s="379"/>
      <c r="X166" s="379"/>
      <c r="Y166" s="379"/>
      <c r="Z166" s="14"/>
      <c r="AA166" s="14"/>
      <c r="AB166" s="14"/>
    </row>
    <row r="167" spans="1:28" ht="14.45" customHeight="1" x14ac:dyDescent="0.2">
      <c r="C167" s="14"/>
      <c r="D167" s="334"/>
      <c r="E167" s="14"/>
      <c r="F167" s="14"/>
      <c r="G167" s="14"/>
      <c r="H167" s="14"/>
      <c r="I167" s="14"/>
      <c r="J167" s="14"/>
      <c r="K167" s="14"/>
      <c r="L167" s="14"/>
      <c r="M167" s="14"/>
      <c r="N167" s="14"/>
      <c r="O167" s="14"/>
      <c r="P167" s="14"/>
      <c r="Q167" s="14"/>
      <c r="S167" s="204"/>
      <c r="T167" s="4"/>
      <c r="U167" s="4"/>
      <c r="V167" s="4"/>
      <c r="W167" s="4"/>
      <c r="X167" s="4"/>
      <c r="Y167" s="4"/>
      <c r="Z167" s="14"/>
      <c r="AA167" s="14"/>
      <c r="AB167" s="14"/>
    </row>
    <row r="168" spans="1:28" ht="56.25" customHeight="1" x14ac:dyDescent="0.2">
      <c r="C168" s="14"/>
      <c r="D168" s="334"/>
      <c r="E168" s="14"/>
      <c r="F168" s="14"/>
      <c r="G168" s="14"/>
      <c r="H168" s="14"/>
      <c r="I168" s="14"/>
      <c r="J168" s="14"/>
      <c r="L168" s="19"/>
      <c r="N168" s="14"/>
      <c r="P168" s="14"/>
      <c r="Q168" s="66" t="s">
        <v>298</v>
      </c>
      <c r="S168" s="204"/>
      <c r="T168" s="4"/>
      <c r="U168" s="4"/>
      <c r="V168" s="4"/>
      <c r="W168" s="4"/>
      <c r="X168" s="4"/>
      <c r="Y168" s="4"/>
      <c r="Z168" s="14"/>
      <c r="AA168" s="14"/>
      <c r="AB168" s="14"/>
    </row>
    <row r="169" spans="1:28" ht="14.45" customHeight="1" x14ac:dyDescent="0.2">
      <c r="C169" s="1" t="s">
        <v>139</v>
      </c>
      <c r="D169" s="1"/>
      <c r="E169" s="160"/>
      <c r="F169" s="160"/>
      <c r="G169" s="160"/>
      <c r="P169" s="12"/>
      <c r="Q169" s="12"/>
      <c r="S169" s="204"/>
      <c r="T169" s="9"/>
      <c r="U169" s="9"/>
      <c r="V169" s="12"/>
      <c r="W169" s="12"/>
      <c r="X169" s="12"/>
      <c r="Z169" s="12"/>
      <c r="AB169" s="12"/>
    </row>
    <row r="170" spans="1:28" ht="14.45" customHeight="1" x14ac:dyDescent="0.2">
      <c r="C170" s="1"/>
      <c r="D170" s="1"/>
      <c r="E170" s="160"/>
      <c r="F170" s="160"/>
      <c r="G170" s="160"/>
      <c r="P170" s="12"/>
      <c r="Q170" s="12"/>
      <c r="S170" s="204"/>
      <c r="T170" s="9"/>
      <c r="U170" s="9"/>
      <c r="V170" s="12"/>
      <c r="W170" s="12"/>
      <c r="X170" s="12"/>
      <c r="Z170" s="12"/>
      <c r="AB170" s="12"/>
    </row>
    <row r="171" spans="1:28" ht="14.45" customHeight="1" x14ac:dyDescent="0.2">
      <c r="C171" s="3" t="s">
        <v>72</v>
      </c>
      <c r="D171" s="3"/>
      <c r="I171" s="47" t="s">
        <v>71</v>
      </c>
      <c r="M171" s="423" t="s">
        <v>232</v>
      </c>
      <c r="N171" s="423"/>
      <c r="O171" s="423"/>
      <c r="P171" s="12"/>
      <c r="Q171" s="6" t="s">
        <v>3</v>
      </c>
      <c r="S171" s="204"/>
      <c r="T171" s="9"/>
      <c r="U171" s="9"/>
      <c r="V171" s="12"/>
      <c r="W171" s="12"/>
      <c r="X171" s="12"/>
      <c r="Z171" s="12"/>
      <c r="AB171" s="12"/>
    </row>
    <row r="172" spans="1:28" ht="9" customHeight="1" x14ac:dyDescent="0.2">
      <c r="C172" s="3"/>
      <c r="D172" s="3"/>
      <c r="I172" s="3"/>
      <c r="M172" s="56"/>
      <c r="N172" s="56"/>
      <c r="O172" s="56"/>
      <c r="P172" s="12"/>
      <c r="Q172" s="6"/>
      <c r="S172" s="204"/>
      <c r="T172" s="9"/>
      <c r="U172" s="9"/>
      <c r="V172" s="12"/>
      <c r="W172" s="12"/>
      <c r="X172" s="12"/>
      <c r="Z172" s="12"/>
      <c r="AB172" s="12"/>
    </row>
    <row r="173" spans="1:28" ht="18" customHeight="1" x14ac:dyDescent="0.2">
      <c r="C173" s="12" t="s">
        <v>63</v>
      </c>
      <c r="D173" s="329"/>
      <c r="E173" s="12"/>
      <c r="F173" s="12"/>
      <c r="G173" s="12"/>
      <c r="H173" s="12"/>
      <c r="I173" s="12" t="s">
        <v>189</v>
      </c>
      <c r="J173" s="12"/>
      <c r="K173" s="12"/>
      <c r="L173" s="12"/>
      <c r="M173" s="370" t="s">
        <v>66</v>
      </c>
      <c r="N173" s="370"/>
      <c r="O173" s="370"/>
      <c r="P173" s="12"/>
      <c r="Q173" s="159">
        <v>1210</v>
      </c>
      <c r="S173" s="204"/>
      <c r="X173" s="12"/>
      <c r="Z173" s="115"/>
      <c r="AB173" s="12"/>
    </row>
    <row r="174" spans="1:28" ht="18.75" customHeight="1" x14ac:dyDescent="0.2">
      <c r="C174" s="12" t="s">
        <v>63</v>
      </c>
      <c r="D174" s="329"/>
      <c r="E174" s="12"/>
      <c r="F174" s="12"/>
      <c r="G174" s="12"/>
      <c r="H174" s="12"/>
      <c r="I174" s="12" t="s">
        <v>189</v>
      </c>
      <c r="J174" s="12"/>
      <c r="K174" s="12"/>
      <c r="L174" s="12"/>
      <c r="M174" s="370" t="s">
        <v>68</v>
      </c>
      <c r="N174" s="370"/>
      <c r="O174" s="370"/>
      <c r="P174" s="12"/>
      <c r="Q174" s="159">
        <v>966</v>
      </c>
      <c r="S174" s="204"/>
      <c r="X174" s="12"/>
      <c r="Z174" s="115"/>
      <c r="AB174" s="12"/>
    </row>
    <row r="175" spans="1:28" ht="18.75" customHeight="1" x14ac:dyDescent="0.2">
      <c r="C175" s="12"/>
      <c r="D175" s="329"/>
      <c r="E175" s="12"/>
      <c r="F175" s="12"/>
      <c r="G175" s="12"/>
      <c r="H175" s="12"/>
      <c r="I175" s="12"/>
      <c r="J175" s="12"/>
      <c r="K175" s="12"/>
      <c r="L175" s="12"/>
      <c r="M175" s="9"/>
      <c r="N175" s="9"/>
      <c r="O175" s="9"/>
      <c r="P175" s="12"/>
      <c r="Q175" s="159"/>
      <c r="S175" s="204"/>
      <c r="X175" s="12"/>
      <c r="Z175" s="115"/>
      <c r="AB175" s="12"/>
    </row>
    <row r="176" spans="1:28" ht="18" customHeight="1" x14ac:dyDescent="0.2">
      <c r="C176" s="1" t="s">
        <v>165</v>
      </c>
      <c r="D176" s="1"/>
      <c r="E176" s="12"/>
      <c r="F176" s="12"/>
      <c r="G176" s="12"/>
      <c r="H176" s="12"/>
      <c r="I176" s="12"/>
      <c r="J176" s="12"/>
      <c r="K176" s="12"/>
      <c r="L176" s="12"/>
      <c r="M176" s="9"/>
      <c r="N176" s="9"/>
      <c r="O176" s="9"/>
      <c r="P176" s="12"/>
      <c r="Q176" s="159"/>
      <c r="S176" s="204"/>
      <c r="X176" s="12"/>
      <c r="Z176" s="115"/>
      <c r="AB176" s="12"/>
    </row>
    <row r="177" spans="1:28" ht="18" customHeight="1" x14ac:dyDescent="0.2">
      <c r="C177" s="1"/>
      <c r="D177" s="1"/>
      <c r="E177" s="12"/>
      <c r="F177" s="12"/>
      <c r="G177" s="12"/>
      <c r="H177" s="12"/>
      <c r="I177" s="12"/>
      <c r="J177" s="12"/>
      <c r="K177" s="12"/>
      <c r="L177" s="12"/>
      <c r="M177" s="9"/>
      <c r="N177" s="9"/>
      <c r="O177" s="9"/>
      <c r="P177" s="12"/>
      <c r="Q177" s="159"/>
      <c r="S177" s="204"/>
      <c r="X177" s="12"/>
      <c r="Z177" s="115"/>
      <c r="AB177" s="12"/>
    </row>
    <row r="178" spans="1:28" ht="18" customHeight="1" x14ac:dyDescent="0.2">
      <c r="C178" s="3" t="s">
        <v>72</v>
      </c>
      <c r="D178" s="3"/>
      <c r="I178" s="3" t="s">
        <v>71</v>
      </c>
      <c r="M178" s="423" t="s">
        <v>232</v>
      </c>
      <c r="N178" s="423"/>
      <c r="O178" s="423"/>
      <c r="P178" s="12"/>
      <c r="Q178" s="6" t="s">
        <v>3</v>
      </c>
      <c r="S178" s="204"/>
      <c r="X178" s="12"/>
      <c r="Z178" s="115"/>
      <c r="AB178" s="12"/>
    </row>
    <row r="179" spans="1:28" ht="12" customHeight="1" x14ac:dyDescent="0.2">
      <c r="C179" s="3"/>
      <c r="D179" s="3"/>
      <c r="I179" s="3"/>
      <c r="M179" s="56"/>
      <c r="N179" s="56"/>
      <c r="O179" s="56"/>
      <c r="P179" s="12"/>
      <c r="Q179" s="6"/>
      <c r="S179" s="204"/>
      <c r="X179" s="12"/>
      <c r="Z179" s="115"/>
      <c r="AB179" s="12"/>
    </row>
    <row r="180" spans="1:28" ht="32.25" customHeight="1" x14ac:dyDescent="0.2">
      <c r="C180" s="370" t="s">
        <v>163</v>
      </c>
      <c r="D180" s="370"/>
      <c r="E180" s="370"/>
      <c r="F180" s="370"/>
      <c r="G180" s="370"/>
      <c r="H180" s="12"/>
      <c r="I180" s="12" t="s">
        <v>73</v>
      </c>
      <c r="J180" s="12"/>
      <c r="K180" s="12"/>
      <c r="L180" s="12"/>
      <c r="M180" s="370" t="s">
        <v>51</v>
      </c>
      <c r="N180" s="370"/>
      <c r="O180" s="370"/>
      <c r="P180" s="12"/>
      <c r="Q180" s="159">
        <v>7474</v>
      </c>
      <c r="S180" s="204"/>
      <c r="X180" s="12"/>
      <c r="Z180" s="115"/>
      <c r="AB180" s="12"/>
    </row>
    <row r="181" spans="1:28" ht="12" customHeight="1" x14ac:dyDescent="0.2">
      <c r="C181" s="3"/>
      <c r="D181" s="3"/>
      <c r="I181" s="3"/>
      <c r="M181" s="56"/>
      <c r="N181" s="56"/>
      <c r="O181" s="56"/>
      <c r="P181" s="12"/>
      <c r="Q181" s="6"/>
      <c r="S181" s="204"/>
      <c r="X181" s="12"/>
      <c r="Z181" s="115"/>
      <c r="AB181" s="12"/>
    </row>
    <row r="182" spans="1:28" ht="18" customHeight="1" x14ac:dyDescent="0.2">
      <c r="C182" s="12" t="s">
        <v>168</v>
      </c>
      <c r="D182" s="329"/>
      <c r="E182" s="12"/>
      <c r="F182" s="12"/>
      <c r="G182" s="12"/>
      <c r="H182" s="12"/>
      <c r="I182" s="12" t="s">
        <v>73</v>
      </c>
      <c r="J182" s="12"/>
      <c r="K182" s="12"/>
      <c r="L182" s="12"/>
      <c r="M182" s="370" t="s">
        <v>51</v>
      </c>
      <c r="N182" s="370"/>
      <c r="O182" s="370"/>
      <c r="P182" s="12"/>
      <c r="Q182" s="159">
        <v>2060</v>
      </c>
      <c r="S182" s="204"/>
      <c r="X182" s="12"/>
      <c r="Z182" s="115"/>
      <c r="AB182" s="12"/>
    </row>
    <row r="183" spans="1:28" ht="17.25" customHeight="1" x14ac:dyDescent="0.2">
      <c r="C183" s="422"/>
      <c r="D183" s="422"/>
      <c r="E183" s="422"/>
      <c r="F183" s="180"/>
      <c r="G183" s="12"/>
      <c r="H183" s="12"/>
      <c r="I183" s="12"/>
      <c r="J183" s="12"/>
      <c r="K183" s="12"/>
      <c r="L183" s="12"/>
      <c r="M183" s="369"/>
      <c r="N183" s="369"/>
      <c r="O183" s="369"/>
      <c r="P183" s="12"/>
      <c r="Q183" s="159"/>
      <c r="S183" s="204"/>
      <c r="X183" s="12"/>
      <c r="Z183" s="115"/>
      <c r="AB183" s="12"/>
    </row>
    <row r="184" spans="1:28" ht="18" customHeight="1" x14ac:dyDescent="0.2">
      <c r="C184" s="12" t="s">
        <v>169</v>
      </c>
      <c r="D184" s="329"/>
      <c r="E184" s="133"/>
      <c r="F184" s="133"/>
      <c r="G184" s="133"/>
      <c r="H184" s="12"/>
      <c r="I184" s="12" t="s">
        <v>73</v>
      </c>
      <c r="J184" s="12"/>
      <c r="K184" s="12"/>
      <c r="L184" s="12"/>
      <c r="M184" s="370" t="s">
        <v>51</v>
      </c>
      <c r="N184" s="370"/>
      <c r="O184" s="370"/>
      <c r="P184" s="12"/>
      <c r="Q184" s="159">
        <v>602</v>
      </c>
      <c r="S184" s="204"/>
      <c r="X184" s="12"/>
      <c r="Z184" s="115"/>
      <c r="AB184" s="12"/>
    </row>
    <row r="185" spans="1:28" ht="15.75" customHeight="1" x14ac:dyDescent="0.2">
      <c r="C185" s="414"/>
      <c r="D185" s="414"/>
      <c r="E185" s="415"/>
      <c r="F185" s="181"/>
      <c r="G185" s="133"/>
      <c r="H185" s="12"/>
      <c r="I185" s="12"/>
      <c r="J185" s="12"/>
      <c r="K185" s="12"/>
      <c r="L185" s="12"/>
      <c r="M185" s="369"/>
      <c r="N185" s="369"/>
      <c r="O185" s="369"/>
      <c r="P185" s="12"/>
      <c r="Q185" s="159"/>
      <c r="S185" s="204"/>
      <c r="X185" s="12"/>
      <c r="Z185" s="115"/>
      <c r="AB185" s="12"/>
    </row>
    <row r="186" spans="1:28" ht="30" customHeight="1" x14ac:dyDescent="0.2">
      <c r="C186" s="12" t="s">
        <v>64</v>
      </c>
      <c r="D186" s="329"/>
      <c r="E186" s="12"/>
      <c r="F186" s="12"/>
      <c r="G186" s="12"/>
      <c r="H186" s="12"/>
      <c r="I186" s="12" t="s">
        <v>73</v>
      </c>
      <c r="J186" s="12"/>
      <c r="K186" s="12"/>
      <c r="L186" s="12"/>
      <c r="M186" s="370" t="s">
        <v>51</v>
      </c>
      <c r="N186" s="370"/>
      <c r="O186" s="370"/>
      <c r="P186" s="12"/>
      <c r="Q186" s="159">
        <v>38</v>
      </c>
      <c r="S186" s="204"/>
      <c r="X186" s="12"/>
      <c r="Z186" s="115"/>
      <c r="AB186" s="12"/>
    </row>
    <row r="187" spans="1:28" ht="30" customHeight="1" x14ac:dyDescent="0.2">
      <c r="C187" s="12" t="s">
        <v>190</v>
      </c>
      <c r="D187" s="329"/>
      <c r="E187" s="12"/>
      <c r="F187" s="12"/>
      <c r="G187" s="12"/>
      <c r="H187" s="12"/>
      <c r="I187" s="12" t="s">
        <v>73</v>
      </c>
      <c r="J187" s="12"/>
      <c r="K187" s="12"/>
      <c r="L187" s="12"/>
      <c r="M187" s="370" t="s">
        <v>51</v>
      </c>
      <c r="N187" s="370"/>
      <c r="O187" s="370"/>
      <c r="P187" s="12"/>
      <c r="Q187" s="159">
        <v>60</v>
      </c>
      <c r="S187" s="204"/>
      <c r="X187" s="12"/>
      <c r="Z187" s="115"/>
      <c r="AB187" s="12"/>
    </row>
    <row r="188" spans="1:28" ht="30" customHeight="1" x14ac:dyDescent="0.2">
      <c r="C188" s="12" t="s">
        <v>116</v>
      </c>
      <c r="D188" s="329"/>
      <c r="E188" s="12"/>
      <c r="F188" s="12"/>
      <c r="G188" s="12"/>
      <c r="H188" s="12"/>
      <c r="I188" s="12" t="s">
        <v>73</v>
      </c>
      <c r="J188" s="12"/>
      <c r="K188" s="12"/>
      <c r="L188" s="12"/>
      <c r="M188" s="370" t="s">
        <v>51</v>
      </c>
      <c r="N188" s="370"/>
      <c r="O188" s="370"/>
      <c r="P188" s="12"/>
      <c r="Q188" s="159">
        <v>191</v>
      </c>
      <c r="S188" s="204"/>
      <c r="X188" s="12"/>
      <c r="Z188" s="115"/>
      <c r="AB188" s="12"/>
    </row>
    <row r="189" spans="1:28" ht="30" customHeight="1" x14ac:dyDescent="0.2">
      <c r="C189" s="12" t="s">
        <v>65</v>
      </c>
      <c r="D189" s="329"/>
      <c r="E189" s="12"/>
      <c r="F189" s="12"/>
      <c r="G189" s="12"/>
      <c r="H189" s="12"/>
      <c r="I189" s="12" t="s">
        <v>73</v>
      </c>
      <c r="J189" s="12"/>
      <c r="K189" s="12"/>
      <c r="L189" s="12"/>
      <c r="M189" s="370" t="s">
        <v>51</v>
      </c>
      <c r="N189" s="370"/>
      <c r="O189" s="370"/>
      <c r="P189" s="12"/>
      <c r="Q189" s="159">
        <v>62</v>
      </c>
      <c r="S189" s="204"/>
      <c r="X189" s="12"/>
      <c r="Z189" s="115"/>
      <c r="AB189" s="12"/>
    </row>
    <row r="190" spans="1:28" ht="30" customHeight="1" x14ac:dyDescent="0.2">
      <c r="C190" s="12" t="s">
        <v>98</v>
      </c>
      <c r="D190" s="329"/>
      <c r="E190" s="12"/>
      <c r="F190" s="12"/>
      <c r="G190" s="12"/>
      <c r="H190" s="12"/>
      <c r="I190" s="12" t="s">
        <v>73</v>
      </c>
      <c r="J190" s="12"/>
      <c r="K190" s="12"/>
      <c r="L190" s="12"/>
      <c r="M190" s="370" t="s">
        <v>51</v>
      </c>
      <c r="N190" s="370"/>
      <c r="O190" s="370"/>
      <c r="P190" s="12"/>
      <c r="Q190" s="159">
        <v>263</v>
      </c>
      <c r="S190" s="204"/>
      <c r="X190" s="12"/>
      <c r="Z190" s="115"/>
      <c r="AB190" s="12"/>
    </row>
    <row r="191" spans="1:28" ht="30" customHeight="1" x14ac:dyDescent="0.2">
      <c r="C191" s="12" t="s">
        <v>126</v>
      </c>
      <c r="D191" s="329"/>
      <c r="E191" s="12"/>
      <c r="F191" s="12"/>
      <c r="G191" s="12"/>
      <c r="H191" s="12"/>
      <c r="I191" s="12" t="s">
        <v>73</v>
      </c>
      <c r="J191" s="12"/>
      <c r="K191" s="12"/>
      <c r="L191" s="12"/>
      <c r="M191" s="370" t="s">
        <v>51</v>
      </c>
      <c r="N191" s="370"/>
      <c r="O191" s="370"/>
      <c r="P191" s="12"/>
      <c r="Q191" s="159">
        <v>46</v>
      </c>
      <c r="S191" s="204"/>
      <c r="X191" s="12"/>
      <c r="Z191" s="115"/>
      <c r="AB191" s="12"/>
    </row>
    <row r="192" spans="1:28" ht="28.5" customHeight="1" x14ac:dyDescent="0.2">
      <c r="A192" s="3"/>
      <c r="C192" s="12" t="s">
        <v>186</v>
      </c>
      <c r="D192" s="329"/>
      <c r="E192" s="12"/>
      <c r="F192" s="12"/>
      <c r="G192" s="12"/>
      <c r="H192" s="12"/>
      <c r="I192" s="12" t="s">
        <v>73</v>
      </c>
      <c r="J192" s="12"/>
      <c r="K192" s="12"/>
      <c r="L192" s="12"/>
      <c r="M192" s="370" t="s">
        <v>51</v>
      </c>
      <c r="N192" s="370"/>
      <c r="O192" s="370"/>
      <c r="P192" s="12"/>
      <c r="Q192" s="159">
        <v>155</v>
      </c>
      <c r="S192" s="204"/>
      <c r="T192" s="4"/>
      <c r="U192" s="4"/>
      <c r="V192" s="4"/>
      <c r="W192" s="4"/>
      <c r="X192" s="4"/>
      <c r="Y192" s="4"/>
      <c r="Z192" s="14"/>
      <c r="AA192" s="14"/>
      <c r="AB192" s="14"/>
    </row>
    <row r="193" spans="1:28" ht="21" customHeight="1" x14ac:dyDescent="0.2">
      <c r="A193" s="3"/>
      <c r="C193" s="1" t="s">
        <v>210</v>
      </c>
      <c r="D193" s="1"/>
      <c r="E193" s="160"/>
      <c r="F193" s="14"/>
      <c r="G193" s="14"/>
      <c r="H193" s="14"/>
      <c r="I193" s="14"/>
      <c r="J193" s="14"/>
      <c r="K193" s="14"/>
      <c r="L193" s="14"/>
      <c r="M193" s="14"/>
      <c r="N193" s="14"/>
      <c r="O193" s="14"/>
      <c r="P193" s="14"/>
      <c r="Q193" s="14"/>
      <c r="S193" s="204"/>
      <c r="T193" s="4"/>
      <c r="U193" s="4"/>
      <c r="V193" s="4"/>
      <c r="W193" s="4"/>
      <c r="X193" s="4"/>
      <c r="Y193" s="4"/>
      <c r="Z193" s="14"/>
      <c r="AA193" s="14"/>
      <c r="AB193" s="14"/>
    </row>
    <row r="194" spans="1:28" ht="15.75" customHeight="1" x14ac:dyDescent="0.2">
      <c r="A194" s="3"/>
      <c r="C194" s="3"/>
      <c r="D194" s="3"/>
      <c r="E194" s="4"/>
      <c r="F194" s="4"/>
      <c r="G194" s="4"/>
      <c r="H194" s="4"/>
      <c r="I194" s="4"/>
      <c r="J194" s="4"/>
      <c r="K194" s="4"/>
      <c r="L194" s="4"/>
      <c r="M194" s="4"/>
      <c r="N194" s="4"/>
      <c r="O194" s="4"/>
      <c r="P194" s="4"/>
      <c r="Q194" s="4"/>
      <c r="S194" s="204"/>
      <c r="T194" s="4"/>
      <c r="U194" s="4"/>
      <c r="V194" s="4"/>
      <c r="W194" s="4"/>
      <c r="X194" s="4"/>
      <c r="Y194" s="4"/>
      <c r="Z194" s="14"/>
      <c r="AA194" s="14"/>
      <c r="AB194" s="14"/>
    </row>
    <row r="195" spans="1:28" ht="18.75" customHeight="1" x14ac:dyDescent="0.2">
      <c r="C195" s="12" t="s">
        <v>192</v>
      </c>
      <c r="D195" s="329"/>
      <c r="E195" s="12"/>
      <c r="F195" s="12"/>
      <c r="G195" s="12"/>
      <c r="H195" s="12"/>
      <c r="I195" s="12" t="s">
        <v>73</v>
      </c>
      <c r="J195" s="12"/>
      <c r="K195" s="12"/>
      <c r="L195" s="12"/>
      <c r="M195" s="370" t="s">
        <v>191</v>
      </c>
      <c r="N195" s="369"/>
      <c r="O195" s="369"/>
      <c r="P195" s="12"/>
      <c r="Q195" s="159">
        <v>23983</v>
      </c>
      <c r="S195" s="204"/>
      <c r="X195" s="12"/>
      <c r="Z195" s="115"/>
      <c r="AB195" s="12"/>
    </row>
    <row r="196" spans="1:28" ht="29.25" customHeight="1" x14ac:dyDescent="0.2">
      <c r="C196" s="12" t="s">
        <v>200</v>
      </c>
      <c r="D196" s="329"/>
      <c r="E196" s="12"/>
      <c r="F196" s="12"/>
      <c r="G196" s="12"/>
      <c r="H196" s="12"/>
      <c r="I196" s="12" t="s">
        <v>73</v>
      </c>
      <c r="J196" s="12"/>
      <c r="K196" s="12"/>
      <c r="L196" s="12"/>
      <c r="M196" s="370" t="s">
        <v>201</v>
      </c>
      <c r="N196" s="369"/>
      <c r="O196" s="369"/>
      <c r="P196" s="12"/>
      <c r="Q196" s="159">
        <v>702</v>
      </c>
      <c r="S196" s="204"/>
      <c r="X196" s="12"/>
      <c r="Z196" s="115"/>
      <c r="AB196" s="12"/>
    </row>
    <row r="197" spans="1:28" ht="23.25" customHeight="1" x14ac:dyDescent="0.2">
      <c r="C197" s="12" t="s">
        <v>202</v>
      </c>
      <c r="D197" s="329"/>
      <c r="E197" s="12"/>
      <c r="F197" s="12"/>
      <c r="G197" s="12"/>
      <c r="H197" s="12"/>
      <c r="I197" s="12" t="s">
        <v>73</v>
      </c>
      <c r="J197" s="12"/>
      <c r="K197" s="12"/>
      <c r="L197" s="12"/>
      <c r="M197" s="370" t="s">
        <v>203</v>
      </c>
      <c r="N197" s="369"/>
      <c r="O197" s="369"/>
      <c r="P197" s="12"/>
      <c r="Q197" s="159">
        <v>1871</v>
      </c>
      <c r="S197" s="204"/>
      <c r="X197" s="12"/>
      <c r="Z197" s="115"/>
      <c r="AB197" s="12"/>
    </row>
    <row r="198" spans="1:28" ht="18" customHeight="1" x14ac:dyDescent="0.2">
      <c r="C198" s="12" t="s">
        <v>144</v>
      </c>
      <c r="D198" s="329"/>
      <c r="E198" s="12"/>
      <c r="F198" s="12"/>
      <c r="G198" s="12"/>
      <c r="H198" s="12"/>
      <c r="I198" s="12" t="s">
        <v>73</v>
      </c>
      <c r="J198" s="12"/>
      <c r="K198" s="12"/>
      <c r="L198" s="12"/>
      <c r="M198" s="370" t="s">
        <v>164</v>
      </c>
      <c r="N198" s="370"/>
      <c r="O198" s="370"/>
      <c r="P198" s="12"/>
      <c r="Q198" s="159">
        <v>792</v>
      </c>
      <c r="S198" s="204"/>
      <c r="X198" s="12"/>
      <c r="Z198" s="115"/>
      <c r="AB198" s="12"/>
    </row>
  </sheetData>
  <mergeCells count="68">
    <mergeCell ref="M191:O191"/>
    <mergeCell ref="M173:O173"/>
    <mergeCell ref="C161:G161"/>
    <mergeCell ref="C148:Q148"/>
    <mergeCell ref="M174:O174"/>
    <mergeCell ref="M190:O190"/>
    <mergeCell ref="M189:O189"/>
    <mergeCell ref="M187:O187"/>
    <mergeCell ref="M180:O180"/>
    <mergeCell ref="M188:O188"/>
    <mergeCell ref="M186:O186"/>
    <mergeCell ref="M171:O171"/>
    <mergeCell ref="C166:Q166"/>
    <mergeCell ref="M178:O178"/>
    <mergeCell ref="M184:O185"/>
    <mergeCell ref="M182:O183"/>
    <mergeCell ref="M198:O198"/>
    <mergeCell ref="M196:O196"/>
    <mergeCell ref="S35:AH35"/>
    <mergeCell ref="AE44:AH44"/>
    <mergeCell ref="AA44:AC44"/>
    <mergeCell ref="S155:Y155"/>
    <mergeCell ref="S46:AJ46"/>
    <mergeCell ref="M197:O197"/>
    <mergeCell ref="M192:O192"/>
    <mergeCell ref="T165:Z165"/>
    <mergeCell ref="C134:O134"/>
    <mergeCell ref="C44:Q44"/>
    <mergeCell ref="C136:Q136"/>
    <mergeCell ref="M195:O195"/>
    <mergeCell ref="C183:E183"/>
    <mergeCell ref="S166:Y166"/>
    <mergeCell ref="C3:Q3"/>
    <mergeCell ref="C5:Q5"/>
    <mergeCell ref="C9:Q9"/>
    <mergeCell ref="C7:Q7"/>
    <mergeCell ref="C13:Q13"/>
    <mergeCell ref="C12:Q12"/>
    <mergeCell ref="C185:E185"/>
    <mergeCell ref="C180:G180"/>
    <mergeCell ref="T154:AF154"/>
    <mergeCell ref="T150:AK150"/>
    <mergeCell ref="C150:Q150"/>
    <mergeCell ref="C154:Q154"/>
    <mergeCell ref="T164:Z164"/>
    <mergeCell ref="C162:G162"/>
    <mergeCell ref="S135:AE135"/>
    <mergeCell ref="E39:Q39"/>
    <mergeCell ref="E37:Q37"/>
    <mergeCell ref="C48:Q48"/>
    <mergeCell ref="T148:AI148"/>
    <mergeCell ref="C46:G46"/>
    <mergeCell ref="C135:O135"/>
    <mergeCell ref="D140:Q140"/>
    <mergeCell ref="D142:Q142"/>
    <mergeCell ref="E144:Q144"/>
    <mergeCell ref="E146:Q146"/>
    <mergeCell ref="C15:Q15"/>
    <mergeCell ref="C17:Q17"/>
    <mergeCell ref="S29:AH29"/>
    <mergeCell ref="C29:Q29"/>
    <mergeCell ref="C33:Q33"/>
    <mergeCell ref="C31:Q31"/>
    <mergeCell ref="I20:K20"/>
    <mergeCell ref="C27:Q27"/>
    <mergeCell ref="C25:Q25"/>
    <mergeCell ref="M20:O20"/>
    <mergeCell ref="C21:Q21"/>
  </mergeCells>
  <phoneticPr fontId="0" type="noConversion"/>
  <printOptions horizontalCentered="1"/>
  <pageMargins left="0.19685039370078741" right="0.15748031496062992" top="0.31496062992125984" bottom="0.23622047244094491" header="0.19685039370078741" footer="0.15748031496062992"/>
  <pageSetup paperSize="9" scale="79" fitToHeight="4" orientation="portrait" r:id="rId1"/>
  <headerFooter alignWithMargins="0">
    <oddHeader xml:space="preserve">&amp;C( &amp;P+4 )
</oddHeader>
  </headerFooter>
  <rowBreaks count="3" manualBreakCount="3">
    <brk id="48" max="15" man="1"/>
    <brk id="113" max="15" man="1"/>
    <brk id="150"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9"/>
  <sheetViews>
    <sheetView showGridLines="0" topLeftCell="A16" zoomScaleNormal="100" zoomScaleSheetLayoutView="100" workbookViewId="0">
      <selection activeCell="AF33" sqref="AF33"/>
    </sheetView>
  </sheetViews>
  <sheetFormatPr defaultColWidth="9.140625" defaultRowHeight="14.45" customHeight="1" x14ac:dyDescent="0.2"/>
  <cols>
    <col min="1" max="1" width="4.140625" style="2" customWidth="1"/>
    <col min="2" max="2" width="3" style="2" customWidth="1"/>
    <col min="3" max="3" width="4.85546875" style="2" customWidth="1"/>
    <col min="4" max="4" width="23.85546875" style="2" customWidth="1"/>
    <col min="5" max="5" width="10.42578125" style="2" customWidth="1"/>
    <col min="6" max="6" width="1.7109375" style="2" customWidth="1"/>
    <col min="7" max="7" width="9" style="2" customWidth="1"/>
    <col min="8" max="8" width="1.42578125" style="2" customWidth="1"/>
    <col min="9" max="9" width="12.42578125" style="2" customWidth="1"/>
    <col min="10" max="10" width="1.42578125" style="2" customWidth="1"/>
    <col min="11" max="11" width="13" style="2" customWidth="1"/>
    <col min="12" max="12" width="0.7109375" style="2" customWidth="1"/>
    <col min="13" max="13" width="13.42578125" style="2" customWidth="1"/>
    <col min="14" max="14" width="1.28515625" style="2" customWidth="1"/>
    <col min="15" max="15" width="13.85546875" style="2" customWidth="1"/>
    <col min="16" max="16" width="1.5703125" style="2" customWidth="1"/>
    <col min="17" max="17" width="9.140625" style="2" hidden="1" customWidth="1"/>
    <col min="18" max="18" width="14" style="2" hidden="1" customWidth="1"/>
    <col min="19" max="19" width="9.7109375" style="2" hidden="1" customWidth="1"/>
    <col min="20" max="21" width="9.140625" style="2" hidden="1" customWidth="1"/>
    <col min="22" max="30" width="0" style="2" hidden="1" customWidth="1"/>
    <col min="31" max="16384" width="9.140625" style="2"/>
  </cols>
  <sheetData>
    <row r="1" spans="1:25" ht="14.45" customHeight="1" x14ac:dyDescent="0.2">
      <c r="A1" s="431" t="s">
        <v>147</v>
      </c>
      <c r="B1" s="418"/>
      <c r="C1" s="418"/>
      <c r="D1" s="418"/>
      <c r="E1" s="418"/>
      <c r="F1" s="418"/>
      <c r="G1" s="418"/>
      <c r="H1" s="418"/>
      <c r="I1" s="418"/>
      <c r="J1" s="418"/>
      <c r="K1" s="418"/>
      <c r="L1" s="418"/>
      <c r="M1" s="418"/>
      <c r="N1" s="418"/>
      <c r="O1" s="418"/>
    </row>
    <row r="2" spans="1:25" ht="14.45" customHeight="1" x14ac:dyDescent="0.2">
      <c r="A2" s="418"/>
      <c r="B2" s="418"/>
      <c r="C2" s="418"/>
      <c r="D2" s="418"/>
      <c r="E2" s="418"/>
      <c r="F2" s="418"/>
      <c r="G2" s="418"/>
      <c r="H2" s="418"/>
      <c r="I2" s="418"/>
      <c r="J2" s="418"/>
      <c r="K2" s="418"/>
      <c r="L2" s="418"/>
      <c r="M2" s="418"/>
      <c r="N2" s="418"/>
      <c r="O2" s="418"/>
    </row>
    <row r="3" spans="1:25" ht="17.25" customHeight="1" x14ac:dyDescent="0.2">
      <c r="C3" s="12"/>
      <c r="G3" s="12"/>
      <c r="K3" s="9"/>
      <c r="L3" s="9"/>
      <c r="M3" s="9"/>
      <c r="O3" s="159"/>
    </row>
    <row r="4" spans="1:25" ht="14.45" customHeight="1" x14ac:dyDescent="0.2">
      <c r="A4" s="3">
        <v>16</v>
      </c>
      <c r="C4" s="194" t="s">
        <v>292</v>
      </c>
      <c r="D4" s="195"/>
      <c r="E4" s="195"/>
      <c r="F4" s="195"/>
      <c r="G4" s="195"/>
      <c r="H4" s="195"/>
      <c r="I4" s="195"/>
      <c r="J4" s="195"/>
      <c r="K4" s="195"/>
      <c r="L4" s="195"/>
      <c r="M4" s="195"/>
      <c r="N4" s="195"/>
      <c r="O4" s="195"/>
      <c r="Q4" s="4"/>
      <c r="R4" s="4"/>
    </row>
    <row r="5" spans="1:25" ht="14.45" customHeight="1" x14ac:dyDescent="0.2">
      <c r="A5" s="3"/>
      <c r="C5" s="194"/>
      <c r="D5" s="195"/>
      <c r="E5" s="195"/>
      <c r="F5" s="195"/>
      <c r="G5" s="195"/>
      <c r="H5" s="195"/>
      <c r="I5" s="195"/>
      <c r="J5" s="195"/>
      <c r="K5" s="195"/>
      <c r="L5" s="195"/>
      <c r="M5" s="195"/>
      <c r="N5" s="195"/>
      <c r="O5" s="195"/>
      <c r="Q5" s="4"/>
      <c r="R5" s="4"/>
      <c r="T5" s="14" t="s">
        <v>11</v>
      </c>
      <c r="U5" s="14" t="s">
        <v>235</v>
      </c>
    </row>
    <row r="6" spans="1:25" ht="14.45" customHeight="1" x14ac:dyDescent="0.2">
      <c r="A6" s="3"/>
      <c r="C6" s="322" t="s">
        <v>11</v>
      </c>
      <c r="D6" s="294"/>
      <c r="E6" s="294"/>
      <c r="F6" s="294"/>
      <c r="G6" s="294"/>
      <c r="H6" s="294"/>
      <c r="I6" s="294"/>
      <c r="J6" s="294"/>
      <c r="K6" s="294"/>
      <c r="L6" s="294"/>
      <c r="M6" s="294"/>
      <c r="N6" s="294"/>
      <c r="O6" s="294"/>
      <c r="Q6" s="291"/>
      <c r="R6" s="291" t="s">
        <v>29</v>
      </c>
      <c r="S6" s="325">
        <v>2012</v>
      </c>
      <c r="T6" s="2">
        <f>PL!F19</f>
        <v>99352</v>
      </c>
      <c r="U6" s="2">
        <f>PL!F35</f>
        <v>24753</v>
      </c>
    </row>
    <row r="7" spans="1:25" ht="15" customHeight="1" x14ac:dyDescent="0.2">
      <c r="A7" s="3"/>
      <c r="B7" s="3"/>
      <c r="C7" s="406" t="s">
        <v>302</v>
      </c>
      <c r="D7" s="417"/>
      <c r="E7" s="417"/>
      <c r="F7" s="417"/>
      <c r="G7" s="417"/>
      <c r="H7" s="417"/>
      <c r="I7" s="417"/>
      <c r="J7" s="417"/>
      <c r="K7" s="417"/>
      <c r="L7" s="417"/>
      <c r="M7" s="417"/>
      <c r="N7" s="417"/>
      <c r="O7" s="417"/>
      <c r="Q7" s="233"/>
      <c r="R7" s="233"/>
      <c r="S7" s="325">
        <v>2011</v>
      </c>
      <c r="T7" s="2">
        <f>PL!H19</f>
        <v>112713</v>
      </c>
      <c r="U7" s="2">
        <f>PL!H35</f>
        <v>54240</v>
      </c>
    </row>
    <row r="8" spans="1:25" ht="51" customHeight="1" x14ac:dyDescent="0.2">
      <c r="A8" s="3"/>
      <c r="C8" s="379" t="s">
        <v>324</v>
      </c>
      <c r="D8" s="411"/>
      <c r="E8" s="411"/>
      <c r="F8" s="411"/>
      <c r="G8" s="411"/>
      <c r="H8" s="411"/>
      <c r="I8" s="411"/>
      <c r="J8" s="411"/>
      <c r="K8" s="411"/>
      <c r="L8" s="411"/>
      <c r="M8" s="411"/>
      <c r="N8" s="411"/>
      <c r="O8" s="411"/>
      <c r="Q8" s="236"/>
      <c r="R8" s="236"/>
      <c r="S8" s="236"/>
      <c r="T8" s="236"/>
      <c r="U8" s="236"/>
      <c r="V8" s="236"/>
      <c r="W8" s="236"/>
      <c r="X8" s="236"/>
      <c r="Y8" s="236"/>
    </row>
    <row r="9" spans="1:25" ht="12.75" customHeight="1" x14ac:dyDescent="0.2">
      <c r="A9" s="3"/>
      <c r="C9" s="291"/>
      <c r="D9" s="293"/>
      <c r="E9" s="293"/>
      <c r="F9" s="293"/>
      <c r="G9" s="293"/>
      <c r="H9" s="293"/>
      <c r="I9" s="293"/>
      <c r="J9" s="293"/>
      <c r="K9" s="293"/>
      <c r="L9" s="293"/>
      <c r="M9" s="293"/>
      <c r="N9" s="293"/>
      <c r="O9" s="293"/>
      <c r="Q9" s="236"/>
      <c r="R9" s="236" t="s">
        <v>297</v>
      </c>
      <c r="S9" s="14">
        <v>2012</v>
      </c>
      <c r="T9" s="14">
        <f>PL!J19</f>
        <v>194398</v>
      </c>
      <c r="U9" s="14">
        <f>PL!J35</f>
        <v>49857</v>
      </c>
      <c r="V9" s="236"/>
      <c r="W9" s="236"/>
      <c r="X9" s="236"/>
      <c r="Y9" s="236"/>
    </row>
    <row r="10" spans="1:25" ht="54.75" customHeight="1" x14ac:dyDescent="0.2">
      <c r="A10" s="3"/>
      <c r="C10" s="379" t="s">
        <v>313</v>
      </c>
      <c r="D10" s="437"/>
      <c r="E10" s="437"/>
      <c r="F10" s="437"/>
      <c r="G10" s="437"/>
      <c r="H10" s="437"/>
      <c r="I10" s="437"/>
      <c r="J10" s="437"/>
      <c r="K10" s="437"/>
      <c r="L10" s="437"/>
      <c r="M10" s="437"/>
      <c r="N10" s="437"/>
      <c r="O10" s="437"/>
      <c r="Q10" s="236"/>
      <c r="R10" s="236"/>
      <c r="S10" s="293">
        <v>2011</v>
      </c>
      <c r="T10" s="325">
        <f>PL!L19</f>
        <v>187768</v>
      </c>
      <c r="U10" s="325">
        <f>PL!L35</f>
        <v>84914</v>
      </c>
      <c r="V10" s="236"/>
      <c r="W10" s="236"/>
      <c r="X10" s="236"/>
      <c r="Y10" s="236"/>
    </row>
    <row r="11" spans="1:25" ht="18.75" customHeight="1" x14ac:dyDescent="0.2">
      <c r="A11" s="3"/>
      <c r="C11" s="244"/>
      <c r="D11" s="246"/>
      <c r="E11" s="246"/>
      <c r="F11" s="246"/>
      <c r="G11" s="246"/>
      <c r="H11" s="246"/>
      <c r="I11" s="246"/>
      <c r="J11" s="246"/>
      <c r="K11" s="246"/>
      <c r="L11" s="140"/>
      <c r="M11" s="246"/>
      <c r="N11" s="246"/>
      <c r="O11" s="246"/>
      <c r="Q11" s="236"/>
      <c r="R11" s="236"/>
      <c r="V11" s="236"/>
      <c r="W11" s="236"/>
      <c r="X11" s="236"/>
      <c r="Y11" s="236"/>
    </row>
    <row r="12" spans="1:25" ht="16.5" customHeight="1" x14ac:dyDescent="0.2">
      <c r="A12" s="3"/>
      <c r="E12" s="234"/>
      <c r="F12" s="234"/>
      <c r="G12" s="234"/>
      <c r="H12" s="234"/>
      <c r="L12" s="140"/>
      <c r="M12" s="424" t="s">
        <v>323</v>
      </c>
      <c r="N12" s="425"/>
      <c r="O12" s="426"/>
      <c r="Q12" s="236"/>
      <c r="R12" s="236"/>
      <c r="V12" s="236"/>
      <c r="W12" s="236"/>
      <c r="X12" s="236"/>
      <c r="Y12" s="236"/>
    </row>
    <row r="13" spans="1:25" ht="13.5" customHeight="1" x14ac:dyDescent="0.2">
      <c r="A13" s="3"/>
      <c r="C13" s="423" t="s">
        <v>250</v>
      </c>
      <c r="D13" s="423"/>
      <c r="E13" s="234"/>
      <c r="F13" s="234"/>
      <c r="G13" s="234"/>
      <c r="H13" s="234"/>
      <c r="L13" s="140"/>
      <c r="M13" s="262">
        <v>2012</v>
      </c>
      <c r="N13" s="362"/>
      <c r="O13" s="262">
        <v>2011</v>
      </c>
      <c r="Q13" s="236"/>
      <c r="R13" s="236"/>
      <c r="S13" s="236"/>
      <c r="T13" s="236"/>
      <c r="U13" s="236"/>
      <c r="V13" s="236"/>
      <c r="W13" s="236"/>
      <c r="X13" s="236"/>
      <c r="Y13" s="236"/>
    </row>
    <row r="14" spans="1:25" ht="13.5" customHeight="1" x14ac:dyDescent="0.2">
      <c r="A14" s="3"/>
      <c r="C14" s="428" t="s">
        <v>245</v>
      </c>
      <c r="D14" s="428"/>
      <c r="E14" s="436" t="s">
        <v>249</v>
      </c>
      <c r="F14" s="436"/>
      <c r="G14" s="436"/>
      <c r="H14" s="234"/>
      <c r="L14" s="265"/>
      <c r="M14" s="256">
        <v>44757</v>
      </c>
      <c r="N14" s="257"/>
      <c r="O14" s="256">
        <v>38532</v>
      </c>
      <c r="Q14" s="236"/>
      <c r="R14" s="236"/>
      <c r="S14" s="236"/>
      <c r="T14" s="236"/>
      <c r="U14" s="236"/>
      <c r="V14" s="236"/>
      <c r="W14" s="236"/>
      <c r="X14" s="236"/>
      <c r="Y14" s="236"/>
    </row>
    <row r="15" spans="1:25" ht="16.5" customHeight="1" x14ac:dyDescent="0.2">
      <c r="A15" s="3"/>
      <c r="C15" s="428" t="s">
        <v>246</v>
      </c>
      <c r="D15" s="428"/>
      <c r="E15" s="436" t="s">
        <v>249</v>
      </c>
      <c r="F15" s="436"/>
      <c r="G15" s="436"/>
      <c r="H15" s="234"/>
      <c r="L15" s="140"/>
      <c r="M15" s="256">
        <v>12737</v>
      </c>
      <c r="N15" s="257"/>
      <c r="O15" s="256">
        <v>10831</v>
      </c>
      <c r="Q15" s="236"/>
      <c r="R15" s="236"/>
      <c r="S15" s="236"/>
      <c r="T15" s="236"/>
      <c r="U15" s="236"/>
      <c r="V15" s="236"/>
      <c r="W15" s="236"/>
      <c r="X15" s="236"/>
      <c r="Y15" s="236"/>
    </row>
    <row r="16" spans="1:25" ht="15.75" customHeight="1" x14ac:dyDescent="0.2">
      <c r="A16" s="3"/>
      <c r="C16" s="428" t="s">
        <v>303</v>
      </c>
      <c r="D16" s="428"/>
      <c r="E16" s="436" t="s">
        <v>249</v>
      </c>
      <c r="F16" s="436"/>
      <c r="G16" s="436"/>
      <c r="H16" s="234"/>
      <c r="L16" s="140"/>
      <c r="M16" s="256">
        <v>34855</v>
      </c>
      <c r="N16" s="257"/>
      <c r="O16" s="256">
        <v>26525</v>
      </c>
      <c r="Q16" s="236"/>
      <c r="R16" s="236"/>
      <c r="S16" s="236"/>
      <c r="T16" s="236"/>
      <c r="U16" s="236"/>
      <c r="V16" s="236"/>
      <c r="W16" s="236"/>
      <c r="X16" s="236"/>
      <c r="Y16" s="236"/>
    </row>
    <row r="17" spans="1:25" ht="15.75" customHeight="1" x14ac:dyDescent="0.2">
      <c r="A17" s="3"/>
      <c r="C17" s="254"/>
      <c r="D17" s="254"/>
      <c r="E17" s="255"/>
      <c r="F17" s="255"/>
      <c r="G17" s="255"/>
      <c r="H17" s="246"/>
      <c r="I17" s="246"/>
      <c r="J17" s="246"/>
      <c r="K17" s="253"/>
      <c r="L17" s="140"/>
      <c r="M17" s="253"/>
      <c r="N17" s="140"/>
      <c r="O17" s="265"/>
      <c r="Q17" s="236"/>
      <c r="R17" s="236"/>
      <c r="S17" s="236"/>
      <c r="T17" s="236"/>
      <c r="U17" s="236"/>
      <c r="V17" s="236"/>
      <c r="W17" s="236"/>
      <c r="X17" s="236"/>
      <c r="Y17" s="236"/>
    </row>
    <row r="18" spans="1:25" ht="30.75" customHeight="1" x14ac:dyDescent="0.2">
      <c r="A18" s="3"/>
      <c r="C18" s="434" t="s">
        <v>346</v>
      </c>
      <c r="D18" s="435"/>
      <c r="E18" s="435"/>
      <c r="F18" s="435"/>
      <c r="G18" s="435"/>
      <c r="H18" s="435"/>
      <c r="I18" s="435"/>
      <c r="J18" s="435"/>
      <c r="K18" s="435"/>
      <c r="L18" s="435"/>
      <c r="M18" s="435"/>
      <c r="N18" s="435"/>
      <c r="O18" s="435"/>
      <c r="Q18" s="236"/>
      <c r="R18" s="236"/>
      <c r="S18" s="236"/>
      <c r="T18" s="236"/>
      <c r="U18" s="236"/>
      <c r="V18" s="236"/>
      <c r="W18" s="236"/>
      <c r="X18" s="236"/>
      <c r="Y18" s="236"/>
    </row>
    <row r="19" spans="1:25" ht="15.75" customHeight="1" x14ac:dyDescent="0.2">
      <c r="A19" s="3"/>
      <c r="C19" s="326"/>
      <c r="D19" s="327"/>
      <c r="E19" s="327"/>
      <c r="F19" s="327"/>
      <c r="G19" s="327"/>
      <c r="H19" s="327"/>
      <c r="I19" s="327"/>
      <c r="J19" s="327"/>
      <c r="K19" s="327"/>
      <c r="L19" s="327"/>
      <c r="M19" s="327"/>
      <c r="N19" s="327"/>
      <c r="O19" s="327"/>
      <c r="Q19" s="236"/>
      <c r="R19" s="236"/>
      <c r="S19" s="236"/>
      <c r="T19" s="236"/>
      <c r="U19" s="236"/>
      <c r="V19" s="236"/>
      <c r="W19" s="236"/>
      <c r="X19" s="236"/>
      <c r="Y19" s="236"/>
    </row>
    <row r="20" spans="1:25" ht="15.75" customHeight="1" x14ac:dyDescent="0.2">
      <c r="A20" s="3"/>
      <c r="C20" s="254"/>
      <c r="D20" s="254"/>
      <c r="E20" s="255"/>
      <c r="F20" s="255"/>
      <c r="G20" s="255"/>
      <c r="H20" s="246"/>
      <c r="I20" s="424" t="s">
        <v>244</v>
      </c>
      <c r="J20" s="425"/>
      <c r="K20" s="426"/>
      <c r="L20" s="263"/>
      <c r="M20" s="424" t="s">
        <v>323</v>
      </c>
      <c r="N20" s="425"/>
      <c r="O20" s="426"/>
      <c r="Q20" s="236"/>
      <c r="R20" s="236"/>
      <c r="S20" s="236"/>
      <c r="T20" s="236"/>
      <c r="U20" s="236"/>
      <c r="V20" s="236"/>
      <c r="W20" s="236"/>
      <c r="X20" s="236"/>
      <c r="Y20" s="236"/>
    </row>
    <row r="21" spans="1:25" ht="15.75" customHeight="1" x14ac:dyDescent="0.2">
      <c r="A21" s="3"/>
      <c r="C21" s="423" t="s">
        <v>248</v>
      </c>
      <c r="D21" s="423"/>
      <c r="E21" s="255"/>
      <c r="F21" s="255"/>
      <c r="G21" s="255"/>
      <c r="H21" s="234"/>
      <c r="I21" s="262">
        <v>2012</v>
      </c>
      <c r="J21" s="290"/>
      <c r="K21" s="262">
        <v>2011</v>
      </c>
      <c r="L21" s="264"/>
      <c r="M21" s="262">
        <v>2012</v>
      </c>
      <c r="N21" s="290"/>
      <c r="O21" s="262">
        <v>2011</v>
      </c>
      <c r="Q21" s="236"/>
      <c r="R21" s="236"/>
      <c r="S21" s="236"/>
      <c r="T21" s="236"/>
      <c r="U21" s="236"/>
      <c r="V21" s="236"/>
      <c r="W21" s="236"/>
      <c r="X21" s="236"/>
      <c r="Y21" s="236"/>
    </row>
    <row r="22" spans="1:25" ht="15" customHeight="1" x14ac:dyDescent="0.2">
      <c r="A22" s="3"/>
      <c r="C22" s="428" t="s">
        <v>245</v>
      </c>
      <c r="D22" s="428"/>
      <c r="E22" s="436" t="s">
        <v>252</v>
      </c>
      <c r="F22" s="436"/>
      <c r="G22" s="436"/>
      <c r="H22" s="234"/>
      <c r="I22" s="258">
        <v>3134</v>
      </c>
      <c r="J22" s="257"/>
      <c r="K22" s="258">
        <v>3282</v>
      </c>
      <c r="M22" s="258">
        <v>3106</v>
      </c>
      <c r="N22" s="257"/>
      <c r="O22" s="258">
        <v>3351</v>
      </c>
      <c r="Q22" s="236"/>
      <c r="R22" s="236"/>
      <c r="S22" s="236"/>
      <c r="T22" s="236"/>
      <c r="U22" s="236"/>
      <c r="V22" s="236"/>
      <c r="W22" s="236"/>
      <c r="X22" s="236"/>
      <c r="Y22" s="236"/>
    </row>
    <row r="23" spans="1:25" ht="18" customHeight="1" x14ac:dyDescent="0.2">
      <c r="A23" s="3"/>
      <c r="C23" s="428" t="s">
        <v>246</v>
      </c>
      <c r="D23" s="428"/>
      <c r="E23" s="436" t="s">
        <v>252</v>
      </c>
      <c r="F23" s="436"/>
      <c r="G23" s="436"/>
      <c r="H23" s="234"/>
      <c r="I23" s="258">
        <v>1907</v>
      </c>
      <c r="J23" s="257"/>
      <c r="K23" s="258">
        <v>2526</v>
      </c>
      <c r="M23" s="258">
        <v>1923</v>
      </c>
      <c r="N23" s="257"/>
      <c r="O23" s="258">
        <v>2743</v>
      </c>
      <c r="Q23" s="236"/>
      <c r="R23" s="236"/>
      <c r="S23" s="236"/>
      <c r="T23" s="236"/>
      <c r="U23" s="236"/>
      <c r="V23" s="236"/>
      <c r="W23" s="236"/>
      <c r="X23" s="236"/>
      <c r="Y23" s="236"/>
    </row>
    <row r="24" spans="1:25" ht="15.75" customHeight="1" x14ac:dyDescent="0.2">
      <c r="C24" s="428" t="s">
        <v>247</v>
      </c>
      <c r="D24" s="428"/>
      <c r="E24" s="436" t="s">
        <v>252</v>
      </c>
      <c r="F24" s="436"/>
      <c r="G24" s="436"/>
      <c r="I24" s="260">
        <v>568</v>
      </c>
      <c r="J24" s="347"/>
      <c r="K24" s="261">
        <v>623</v>
      </c>
      <c r="M24" s="260">
        <v>573</v>
      </c>
      <c r="N24" s="347"/>
      <c r="O24" s="261">
        <v>656</v>
      </c>
    </row>
    <row r="25" spans="1:25" ht="15.75" customHeight="1" x14ac:dyDescent="0.2">
      <c r="C25" s="254"/>
      <c r="D25" s="254"/>
      <c r="E25" s="255"/>
      <c r="F25" s="255"/>
      <c r="G25" s="255"/>
      <c r="K25" s="21"/>
      <c r="M25" s="21"/>
    </row>
    <row r="26" spans="1:25" ht="15.75" customHeight="1" x14ac:dyDescent="0.2">
      <c r="C26" s="434" t="s">
        <v>322</v>
      </c>
      <c r="D26" s="435"/>
      <c r="E26" s="435"/>
      <c r="F26" s="435"/>
      <c r="G26" s="435"/>
      <c r="H26" s="435"/>
      <c r="I26" s="435"/>
      <c r="J26" s="435"/>
      <c r="K26" s="435"/>
      <c r="L26" s="435"/>
      <c r="M26" s="435"/>
      <c r="N26" s="435"/>
      <c r="O26" s="435"/>
    </row>
    <row r="27" spans="1:25" ht="15.75" customHeight="1" x14ac:dyDescent="0.2">
      <c r="C27" s="434"/>
      <c r="D27" s="435"/>
      <c r="E27" s="435"/>
      <c r="F27" s="435"/>
      <c r="G27" s="435"/>
      <c r="H27" s="435"/>
      <c r="I27" s="435"/>
      <c r="J27" s="435"/>
      <c r="K27" s="435"/>
      <c r="L27" s="435"/>
      <c r="M27" s="435"/>
      <c r="N27" s="435"/>
      <c r="O27" s="435"/>
    </row>
    <row r="28" spans="1:25" ht="18.75" customHeight="1" x14ac:dyDescent="0.2">
      <c r="A28" s="3"/>
      <c r="C28" s="443" t="s">
        <v>120</v>
      </c>
      <c r="D28" s="444"/>
      <c r="E28" s="234"/>
      <c r="F28" s="234"/>
      <c r="G28" s="234"/>
      <c r="H28" s="234"/>
      <c r="I28" s="234"/>
      <c r="J28" s="234"/>
      <c r="K28" s="234"/>
      <c r="L28" s="234"/>
      <c r="M28" s="234"/>
      <c r="N28" s="234"/>
      <c r="O28" s="234"/>
      <c r="Q28" s="146"/>
      <c r="R28" s="146"/>
      <c r="S28" s="146"/>
      <c r="T28" s="146"/>
      <c r="U28" s="146"/>
      <c r="V28" s="146"/>
      <c r="W28" s="146"/>
      <c r="X28" s="146"/>
      <c r="Y28" s="146"/>
    </row>
    <row r="29" spans="1:25" ht="33" customHeight="1" x14ac:dyDescent="0.2">
      <c r="A29" s="3"/>
      <c r="C29" s="379" t="s">
        <v>304</v>
      </c>
      <c r="D29" s="437"/>
      <c r="E29" s="437"/>
      <c r="F29" s="437"/>
      <c r="G29" s="437"/>
      <c r="H29" s="437"/>
      <c r="I29" s="437"/>
      <c r="J29" s="437"/>
      <c r="K29" s="437"/>
      <c r="L29" s="437"/>
      <c r="M29" s="437"/>
      <c r="N29" s="437"/>
      <c r="O29" s="437"/>
      <c r="Q29" s="146"/>
      <c r="R29" s="146"/>
      <c r="S29" s="146"/>
      <c r="T29" s="146"/>
      <c r="U29" s="146"/>
      <c r="V29" s="146"/>
      <c r="W29" s="146"/>
      <c r="X29" s="146"/>
      <c r="Y29" s="146"/>
    </row>
    <row r="30" spans="1:25" ht="12" customHeight="1" x14ac:dyDescent="0.2">
      <c r="A30" s="3"/>
      <c r="C30" s="291"/>
      <c r="D30" s="320"/>
      <c r="E30" s="320"/>
      <c r="F30" s="320"/>
      <c r="G30" s="320"/>
      <c r="H30" s="320"/>
      <c r="I30" s="320"/>
      <c r="J30" s="320"/>
      <c r="K30" s="320"/>
      <c r="L30" s="320"/>
      <c r="M30" s="320"/>
      <c r="N30" s="320"/>
      <c r="O30" s="320"/>
      <c r="Q30" s="146"/>
      <c r="R30" s="146"/>
      <c r="S30" s="146"/>
      <c r="T30" s="146"/>
      <c r="U30" s="146"/>
      <c r="V30" s="146"/>
      <c r="W30" s="146"/>
      <c r="X30" s="146"/>
      <c r="Y30" s="146"/>
    </row>
    <row r="31" spans="1:25" ht="35.25" customHeight="1" x14ac:dyDescent="0.2">
      <c r="A31" s="3"/>
      <c r="C31" s="379" t="s">
        <v>305</v>
      </c>
      <c r="D31" s="433"/>
      <c r="E31" s="433"/>
      <c r="F31" s="433"/>
      <c r="G31" s="433"/>
      <c r="H31" s="433"/>
      <c r="I31" s="433"/>
      <c r="J31" s="433"/>
      <c r="K31" s="433"/>
      <c r="L31" s="433"/>
      <c r="M31" s="433"/>
      <c r="N31" s="433"/>
      <c r="O31" s="433"/>
      <c r="Q31" s="146"/>
      <c r="R31" s="227">
        <f>(PL!J35-PL!L35)/PL!L35</f>
        <v>-0.41285300421603033</v>
      </c>
      <c r="S31" s="146"/>
      <c r="T31" s="146"/>
      <c r="U31" s="146"/>
      <c r="V31" s="146"/>
      <c r="W31" s="146"/>
      <c r="X31" s="146"/>
      <c r="Y31" s="146"/>
    </row>
    <row r="32" spans="1:25" ht="14.25" x14ac:dyDescent="0.2">
      <c r="A32" s="3"/>
      <c r="C32" s="259" t="s">
        <v>142</v>
      </c>
      <c r="D32" s="428" t="s">
        <v>336</v>
      </c>
      <c r="E32" s="428"/>
      <c r="F32" s="428"/>
      <c r="G32" s="428"/>
      <c r="H32" s="428"/>
      <c r="I32" s="428"/>
      <c r="J32" s="428"/>
      <c r="K32" s="428"/>
      <c r="L32" s="428"/>
      <c r="M32" s="428"/>
      <c r="N32" s="428"/>
      <c r="O32" s="428"/>
      <c r="Q32" s="146"/>
      <c r="R32" s="227"/>
      <c r="S32" s="146"/>
      <c r="T32" s="146"/>
      <c r="U32" s="146"/>
      <c r="V32" s="146"/>
      <c r="W32" s="146"/>
      <c r="X32" s="146"/>
      <c r="Y32" s="146"/>
    </row>
    <row r="33" spans="1:27" ht="32.25" customHeight="1" x14ac:dyDescent="0.2">
      <c r="A33" s="3"/>
      <c r="C33" s="356" t="s">
        <v>143</v>
      </c>
      <c r="D33" s="428" t="s">
        <v>337</v>
      </c>
      <c r="E33" s="428"/>
      <c r="F33" s="428"/>
      <c r="G33" s="428"/>
      <c r="H33" s="428"/>
      <c r="I33" s="428"/>
      <c r="J33" s="428"/>
      <c r="K33" s="428"/>
      <c r="L33" s="428"/>
      <c r="M33" s="428"/>
      <c r="N33" s="428"/>
      <c r="O33" s="428"/>
      <c r="Q33" s="146"/>
      <c r="R33" s="227"/>
      <c r="S33" s="146"/>
      <c r="T33" s="146"/>
      <c r="U33" s="146"/>
      <c r="V33" s="146"/>
      <c r="W33" s="146"/>
      <c r="X33" s="146"/>
      <c r="Y33" s="146"/>
    </row>
    <row r="34" spans="1:27" ht="30.75" customHeight="1" x14ac:dyDescent="0.2">
      <c r="A34" s="3"/>
      <c r="C34" s="356" t="s">
        <v>325</v>
      </c>
      <c r="D34" s="428" t="s">
        <v>347</v>
      </c>
      <c r="E34" s="428"/>
      <c r="F34" s="428"/>
      <c r="G34" s="428"/>
      <c r="H34" s="428"/>
      <c r="I34" s="428"/>
      <c r="J34" s="428"/>
      <c r="K34" s="428"/>
      <c r="L34" s="428"/>
      <c r="M34" s="428"/>
      <c r="N34" s="428"/>
      <c r="O34" s="428"/>
      <c r="Q34" s="146"/>
      <c r="R34" s="227"/>
      <c r="S34" s="146"/>
      <c r="T34" s="146"/>
      <c r="U34" s="146"/>
      <c r="V34" s="146"/>
      <c r="W34" s="146"/>
      <c r="X34" s="146"/>
      <c r="Y34" s="146"/>
    </row>
    <row r="35" spans="1:27" ht="20.25" customHeight="1" x14ac:dyDescent="0.2">
      <c r="A35" s="3"/>
      <c r="C35" s="244"/>
      <c r="D35" s="251"/>
      <c r="E35" s="251"/>
      <c r="F35" s="251"/>
      <c r="G35" s="251"/>
      <c r="H35" s="251"/>
      <c r="I35" s="251"/>
      <c r="J35" s="251"/>
      <c r="K35" s="251"/>
      <c r="L35" s="251"/>
      <c r="M35" s="251"/>
      <c r="N35" s="251"/>
      <c r="O35" s="251"/>
      <c r="Q35" s="146"/>
      <c r="R35" s="227"/>
      <c r="S35" s="146"/>
      <c r="T35" s="146"/>
      <c r="U35" s="146"/>
      <c r="V35" s="146"/>
      <c r="W35" s="146"/>
      <c r="X35" s="146"/>
      <c r="Y35" s="146"/>
    </row>
    <row r="36" spans="1:27" ht="14.45" customHeight="1" x14ac:dyDescent="0.2">
      <c r="A36" s="3">
        <v>17</v>
      </c>
      <c r="B36" s="3"/>
      <c r="C36" s="383" t="s">
        <v>21</v>
      </c>
      <c r="D36" s="383"/>
      <c r="E36" s="383"/>
      <c r="F36" s="383"/>
      <c r="G36" s="383"/>
      <c r="H36" s="383"/>
      <c r="I36" s="383"/>
      <c r="J36" s="383"/>
      <c r="K36" s="383"/>
      <c r="L36" s="383"/>
      <c r="M36" s="383"/>
      <c r="N36" s="432"/>
      <c r="O36" s="432"/>
      <c r="Q36" s="383"/>
      <c r="R36" s="383"/>
      <c r="S36" s="383"/>
      <c r="T36" s="383"/>
      <c r="U36" s="383"/>
      <c r="V36" s="383"/>
      <c r="W36" s="383"/>
      <c r="X36" s="383"/>
      <c r="Y36" s="432"/>
      <c r="Z36" s="432"/>
      <c r="AA36" s="432"/>
    </row>
    <row r="37" spans="1:27" ht="14.45" customHeight="1" x14ac:dyDescent="0.2">
      <c r="M37" s="31"/>
      <c r="Q37" s="379"/>
      <c r="R37" s="379"/>
    </row>
    <row r="38" spans="1:27" ht="14.25" x14ac:dyDescent="0.2">
      <c r="C38" s="379" t="s">
        <v>334</v>
      </c>
      <c r="D38" s="411"/>
      <c r="E38" s="411"/>
      <c r="F38" s="411"/>
      <c r="G38" s="411"/>
      <c r="H38" s="411"/>
      <c r="I38" s="411"/>
      <c r="J38" s="411"/>
      <c r="K38" s="411"/>
      <c r="L38" s="411"/>
      <c r="M38" s="411"/>
      <c r="N38" s="411"/>
      <c r="O38" s="411"/>
      <c r="Q38" s="379"/>
      <c r="R38" s="379"/>
      <c r="S38" s="379"/>
      <c r="T38" s="14"/>
      <c r="U38" s="14"/>
    </row>
    <row r="39" spans="1:27" ht="14.45" customHeight="1" x14ac:dyDescent="0.2">
      <c r="C39" s="4"/>
      <c r="D39" s="4"/>
      <c r="E39" s="4"/>
      <c r="F39" s="4"/>
      <c r="G39" s="4"/>
      <c r="H39" s="4"/>
      <c r="I39" s="4"/>
      <c r="J39" s="4"/>
      <c r="K39" s="4"/>
      <c r="L39" s="4"/>
      <c r="M39" s="4"/>
      <c r="N39" s="4"/>
      <c r="O39" s="4"/>
      <c r="Q39" s="117"/>
      <c r="R39" s="117"/>
      <c r="S39" s="117"/>
      <c r="T39" s="14"/>
      <c r="U39" s="14"/>
    </row>
    <row r="40" spans="1:27" ht="14.45" customHeight="1" x14ac:dyDescent="0.2">
      <c r="A40" s="3">
        <v>18</v>
      </c>
      <c r="B40" s="3"/>
      <c r="C40" s="383" t="s">
        <v>133</v>
      </c>
      <c r="D40" s="383"/>
      <c r="E40" s="383"/>
      <c r="F40" s="383"/>
      <c r="G40" s="383"/>
      <c r="H40" s="383"/>
      <c r="I40" s="383"/>
      <c r="J40" s="383"/>
      <c r="K40" s="383"/>
      <c r="L40" s="383"/>
      <c r="M40" s="383"/>
      <c r="N40" s="383"/>
      <c r="O40" s="383"/>
      <c r="Q40" s="117"/>
      <c r="R40" s="117"/>
      <c r="S40" s="117"/>
      <c r="T40" s="14"/>
      <c r="U40" s="14"/>
    </row>
    <row r="41" spans="1:27" ht="14.45" customHeight="1" x14ac:dyDescent="0.2">
      <c r="A41" s="3"/>
      <c r="B41" s="3"/>
      <c r="C41" s="279"/>
      <c r="D41" s="279"/>
      <c r="E41" s="279"/>
      <c r="F41" s="279"/>
      <c r="G41" s="279"/>
      <c r="H41" s="279"/>
      <c r="I41" s="279"/>
      <c r="J41" s="279"/>
      <c r="K41" s="279"/>
      <c r="L41" s="279"/>
      <c r="M41" s="279"/>
      <c r="N41" s="279"/>
      <c r="O41" s="279"/>
      <c r="Q41" s="286"/>
      <c r="R41" s="286"/>
      <c r="S41" s="286"/>
      <c r="T41" s="284"/>
      <c r="U41" s="284"/>
    </row>
    <row r="42" spans="1:27" ht="19.5" customHeight="1" x14ac:dyDescent="0.2">
      <c r="A42" s="3"/>
      <c r="B42" s="3"/>
      <c r="C42" s="3" t="s">
        <v>197</v>
      </c>
      <c r="D42" s="3" t="s">
        <v>314</v>
      </c>
      <c r="F42" s="331"/>
      <c r="G42" s="331"/>
      <c r="H42" s="331"/>
      <c r="I42" s="331"/>
      <c r="J42" s="331"/>
      <c r="K42" s="331"/>
      <c r="L42" s="331"/>
      <c r="M42" s="331"/>
      <c r="N42" s="331"/>
      <c r="O42" s="331"/>
      <c r="Q42" s="338"/>
      <c r="R42" s="338"/>
      <c r="S42" s="338"/>
      <c r="T42" s="334"/>
      <c r="U42" s="334"/>
    </row>
    <row r="43" spans="1:27" ht="30" customHeight="1" x14ac:dyDescent="0.2">
      <c r="A43" s="3"/>
      <c r="B43" s="3"/>
      <c r="C43" s="3"/>
      <c r="D43" s="408" t="s">
        <v>198</v>
      </c>
      <c r="E43" s="418"/>
      <c r="F43" s="418"/>
      <c r="G43" s="418"/>
      <c r="H43" s="418"/>
      <c r="I43" s="418"/>
      <c r="J43" s="418"/>
      <c r="K43" s="418"/>
      <c r="L43" s="418"/>
      <c r="M43" s="418"/>
      <c r="N43" s="418"/>
      <c r="O43" s="418"/>
      <c r="P43" s="418"/>
      <c r="Q43" s="117"/>
      <c r="R43" s="117"/>
      <c r="S43" s="117"/>
      <c r="T43" s="14"/>
      <c r="U43" s="14"/>
    </row>
    <row r="44" spans="1:27" ht="14.25" customHeight="1" x14ac:dyDescent="0.2">
      <c r="A44" s="3"/>
      <c r="B44" s="3"/>
      <c r="C44" s="3"/>
      <c r="Q44" s="117"/>
      <c r="R44" s="117"/>
      <c r="S44" s="117"/>
      <c r="T44" s="14"/>
      <c r="U44" s="14"/>
    </row>
    <row r="45" spans="1:27" ht="14.25" customHeight="1" x14ac:dyDescent="0.2">
      <c r="A45" s="3"/>
      <c r="B45" s="3"/>
      <c r="C45" s="3" t="s">
        <v>288</v>
      </c>
      <c r="D45" s="3" t="s">
        <v>289</v>
      </c>
      <c r="K45" s="281"/>
      <c r="L45" s="281"/>
      <c r="M45" s="281"/>
      <c r="N45" s="281"/>
      <c r="O45" s="281"/>
      <c r="Q45" s="286"/>
      <c r="R45" s="286"/>
      <c r="S45" s="286"/>
      <c r="T45" s="284"/>
      <c r="U45" s="284"/>
    </row>
    <row r="46" spans="1:27" ht="43.5" customHeight="1" x14ac:dyDescent="0.2">
      <c r="A46" s="3"/>
      <c r="B46" s="3"/>
      <c r="C46" s="119"/>
      <c r="D46" s="410" t="s">
        <v>315</v>
      </c>
      <c r="E46" s="410"/>
      <c r="F46" s="410"/>
      <c r="G46" s="410"/>
      <c r="H46" s="410"/>
      <c r="I46" s="410"/>
      <c r="J46" s="410"/>
      <c r="K46" s="410"/>
      <c r="L46" s="410"/>
      <c r="M46" s="410"/>
      <c r="N46" s="410"/>
      <c r="O46" s="410"/>
      <c r="Q46" s="286"/>
      <c r="R46" s="328">
        <f>'[1]AuditComm (2)'!$C$150</f>
        <v>17.121679953132571</v>
      </c>
      <c r="S46" s="286"/>
      <c r="T46" s="284"/>
      <c r="U46" s="284"/>
    </row>
    <row r="47" spans="1:27" ht="14.25" customHeight="1" x14ac:dyDescent="0.2">
      <c r="A47" s="3"/>
      <c r="B47" s="3"/>
      <c r="C47" s="283"/>
      <c r="D47" s="224"/>
      <c r="E47" s="224"/>
      <c r="F47" s="224"/>
      <c r="G47" s="224"/>
      <c r="H47" s="224"/>
      <c r="I47" s="224"/>
      <c r="J47" s="224"/>
      <c r="K47" s="224"/>
      <c r="L47" s="224"/>
      <c r="M47" s="224"/>
      <c r="N47" s="224"/>
      <c r="O47" s="224"/>
      <c r="Q47" s="286"/>
      <c r="R47" s="286"/>
      <c r="S47" s="286"/>
      <c r="T47" s="284"/>
      <c r="U47" s="284"/>
    </row>
    <row r="48" spans="1:27" ht="33" customHeight="1" x14ac:dyDescent="0.2">
      <c r="A48" s="3"/>
      <c r="B48" s="3"/>
      <c r="C48" s="307"/>
      <c r="D48" s="379" t="s">
        <v>316</v>
      </c>
      <c r="E48" s="379"/>
      <c r="F48" s="379"/>
      <c r="G48" s="379"/>
      <c r="H48" s="379"/>
      <c r="I48" s="379"/>
      <c r="J48" s="379"/>
      <c r="K48" s="379"/>
      <c r="L48" s="379"/>
      <c r="M48" s="379"/>
      <c r="N48" s="379"/>
      <c r="O48" s="379"/>
      <c r="Q48" s="286"/>
      <c r="R48" s="286"/>
      <c r="S48" s="286"/>
      <c r="T48" s="284"/>
      <c r="U48" s="284"/>
    </row>
    <row r="49" spans="1:27" ht="14.25" customHeight="1" x14ac:dyDescent="0.2">
      <c r="A49" s="3"/>
      <c r="B49" s="3"/>
      <c r="C49" s="277"/>
      <c r="D49" s="280"/>
      <c r="E49" s="280"/>
      <c r="F49" s="280"/>
      <c r="G49" s="280"/>
      <c r="H49" s="280"/>
      <c r="I49" s="280"/>
      <c r="J49" s="280"/>
      <c r="K49" s="280"/>
      <c r="L49" s="280"/>
      <c r="M49" s="280"/>
      <c r="N49" s="280"/>
      <c r="O49" s="280"/>
      <c r="Q49" s="286"/>
      <c r="R49" s="286"/>
      <c r="S49" s="286"/>
      <c r="T49" s="284"/>
      <c r="U49" s="284"/>
    </row>
    <row r="50" spans="1:27" ht="39" customHeight="1" x14ac:dyDescent="0.2">
      <c r="A50" s="3"/>
      <c r="B50" s="3"/>
      <c r="C50" s="307"/>
      <c r="D50" s="379" t="s">
        <v>317</v>
      </c>
      <c r="E50" s="379"/>
      <c r="F50" s="379"/>
      <c r="G50" s="379"/>
      <c r="H50" s="379"/>
      <c r="I50" s="379"/>
      <c r="J50" s="379"/>
      <c r="K50" s="379"/>
      <c r="L50" s="379"/>
      <c r="M50" s="379"/>
      <c r="N50" s="379"/>
      <c r="O50" s="379"/>
      <c r="Q50" s="286"/>
      <c r="R50" s="286"/>
      <c r="S50" s="286"/>
      <c r="T50" s="284"/>
      <c r="U50" s="284"/>
    </row>
    <row r="51" spans="1:27" ht="14.25" customHeight="1" x14ac:dyDescent="0.2">
      <c r="A51" s="3"/>
      <c r="B51" s="3"/>
      <c r="Q51" s="286"/>
      <c r="R51" s="286"/>
      <c r="S51" s="286"/>
      <c r="T51" s="284"/>
      <c r="U51" s="284"/>
    </row>
    <row r="52" spans="1:27" ht="15" customHeight="1" x14ac:dyDescent="0.2">
      <c r="A52" s="60">
        <v>19</v>
      </c>
      <c r="B52" s="3"/>
      <c r="C52" s="383" t="s">
        <v>113</v>
      </c>
      <c r="D52" s="383"/>
      <c r="E52" s="383"/>
      <c r="F52" s="383"/>
      <c r="G52" s="383"/>
      <c r="H52" s="383"/>
      <c r="I52" s="383"/>
      <c r="J52" s="383"/>
      <c r="K52" s="383"/>
      <c r="L52" s="383"/>
      <c r="M52" s="383"/>
      <c r="N52" s="383"/>
      <c r="O52" s="383"/>
    </row>
    <row r="53" spans="1:27" ht="12" customHeight="1" x14ac:dyDescent="0.2">
      <c r="A53" s="3"/>
      <c r="B53" s="3"/>
      <c r="C53" s="11"/>
      <c r="D53" s="11"/>
      <c r="E53" s="11"/>
      <c r="F53" s="11"/>
      <c r="G53" s="11"/>
      <c r="H53" s="11"/>
      <c r="I53" s="11"/>
      <c r="J53" s="11"/>
      <c r="K53" s="11"/>
      <c r="L53" s="11"/>
      <c r="M53" s="11"/>
      <c r="N53" s="11"/>
      <c r="O53" s="11"/>
    </row>
    <row r="54" spans="1:27" ht="14.45" customHeight="1" x14ac:dyDescent="0.2">
      <c r="A54" s="14"/>
      <c r="B54" s="14"/>
      <c r="C54" s="379" t="s">
        <v>114</v>
      </c>
      <c r="D54" s="379"/>
      <c r="E54" s="379"/>
      <c r="F54" s="379"/>
      <c r="G54" s="379"/>
      <c r="H54" s="379"/>
      <c r="I54" s="379"/>
      <c r="J54" s="379"/>
      <c r="K54" s="379"/>
      <c r="L54" s="379"/>
      <c r="M54" s="379"/>
      <c r="N54" s="379"/>
      <c r="O54" s="379"/>
    </row>
    <row r="55" spans="1:27" ht="14.45" customHeight="1" x14ac:dyDescent="0.2">
      <c r="A55" s="14"/>
      <c r="B55" s="14"/>
      <c r="C55" s="4"/>
      <c r="D55" s="137"/>
      <c r="E55" s="137"/>
      <c r="F55" s="137"/>
      <c r="G55" s="137"/>
      <c r="H55" s="137"/>
      <c r="I55" s="137"/>
      <c r="J55" s="137"/>
      <c r="K55" s="137"/>
      <c r="L55" s="137"/>
      <c r="M55" s="137"/>
      <c r="N55" s="137"/>
      <c r="O55" s="137"/>
    </row>
    <row r="56" spans="1:27" ht="14.45" customHeight="1" x14ac:dyDescent="0.2">
      <c r="A56" s="60">
        <v>20</v>
      </c>
      <c r="B56" s="3"/>
      <c r="C56" s="3" t="s">
        <v>2</v>
      </c>
      <c r="D56" s="3"/>
      <c r="M56" s="31"/>
    </row>
    <row r="57" spans="1:27" ht="14.45" customHeight="1" x14ac:dyDescent="0.2">
      <c r="A57" s="3"/>
      <c r="B57" s="3"/>
      <c r="C57" s="3"/>
      <c r="D57" s="3"/>
      <c r="I57" s="21"/>
      <c r="J57" s="21"/>
      <c r="K57" s="21"/>
      <c r="M57" s="31"/>
    </row>
    <row r="58" spans="1:27" ht="14.45" customHeight="1" x14ac:dyDescent="0.2">
      <c r="A58" s="3"/>
      <c r="B58" s="3"/>
      <c r="D58" s="12"/>
      <c r="E58" s="13"/>
      <c r="F58" s="13"/>
      <c r="I58" s="419" t="s">
        <v>282</v>
      </c>
      <c r="J58" s="419"/>
      <c r="K58" s="419"/>
      <c r="M58" s="419" t="s">
        <v>283</v>
      </c>
      <c r="N58" s="419"/>
      <c r="O58" s="419"/>
      <c r="Q58" s="125"/>
      <c r="R58" s="21"/>
      <c r="S58" s="21"/>
      <c r="T58" s="442"/>
      <c r="U58" s="442"/>
      <c r="V58" s="442"/>
      <c r="W58" s="21"/>
      <c r="X58" s="438"/>
      <c r="Y58" s="438"/>
      <c r="Z58" s="438"/>
      <c r="AA58" s="439"/>
    </row>
    <row r="59" spans="1:27" ht="14.45" customHeight="1" x14ac:dyDescent="0.2">
      <c r="A59" s="3"/>
      <c r="B59" s="3"/>
      <c r="C59" s="12"/>
      <c r="D59" s="12"/>
      <c r="E59" s="13"/>
      <c r="F59" s="13"/>
      <c r="G59" s="7"/>
      <c r="H59" s="7"/>
      <c r="I59" s="208" t="s">
        <v>29</v>
      </c>
      <c r="K59" s="275" t="s">
        <v>59</v>
      </c>
      <c r="L59" s="7"/>
      <c r="M59" s="208" t="s">
        <v>29</v>
      </c>
      <c r="O59" s="6" t="s">
        <v>59</v>
      </c>
      <c r="Q59" s="125"/>
      <c r="R59" s="126"/>
      <c r="S59" s="126"/>
      <c r="T59" s="126"/>
      <c r="U59" s="127"/>
      <c r="V59" s="126"/>
      <c r="W59" s="126"/>
      <c r="X59" s="126"/>
      <c r="Y59" s="17"/>
      <c r="Z59" s="21"/>
      <c r="AA59" s="126"/>
    </row>
    <row r="60" spans="1:27" ht="14.45" customHeight="1" x14ac:dyDescent="0.2">
      <c r="A60" s="3"/>
      <c r="B60" s="3"/>
      <c r="C60" s="12"/>
      <c r="D60" s="12"/>
      <c r="E60" s="13"/>
      <c r="F60" s="13"/>
      <c r="G60" s="7"/>
      <c r="H60" s="7"/>
      <c r="I60" s="208" t="s">
        <v>60</v>
      </c>
      <c r="K60" s="275" t="s">
        <v>60</v>
      </c>
      <c r="L60" s="7"/>
      <c r="M60" s="208" t="s">
        <v>60</v>
      </c>
      <c r="O60" s="6" t="s">
        <v>60</v>
      </c>
      <c r="Q60" s="125"/>
      <c r="R60" s="126"/>
      <c r="S60" s="126"/>
      <c r="T60" s="126"/>
      <c r="U60" s="127"/>
      <c r="V60" s="126"/>
      <c r="W60" s="126"/>
      <c r="X60" s="126"/>
      <c r="Y60" s="17"/>
      <c r="Z60" s="21"/>
      <c r="AA60" s="126"/>
    </row>
    <row r="61" spans="1:27" ht="14.45" customHeight="1" x14ac:dyDescent="0.2">
      <c r="C61" s="12"/>
      <c r="D61" s="12"/>
      <c r="E61" s="6"/>
      <c r="F61" s="6"/>
      <c r="G61" s="7"/>
      <c r="H61" s="7"/>
      <c r="I61" s="208" t="s">
        <v>3</v>
      </c>
      <c r="J61" s="158"/>
      <c r="K61" s="275" t="s">
        <v>3</v>
      </c>
      <c r="L61" s="6"/>
      <c r="M61" s="208" t="s">
        <v>3</v>
      </c>
      <c r="N61" s="158"/>
      <c r="O61" s="6" t="s">
        <v>3</v>
      </c>
      <c r="Q61" s="17"/>
      <c r="R61" s="126"/>
      <c r="S61" s="126"/>
      <c r="T61" s="126"/>
      <c r="U61" s="17"/>
      <c r="V61" s="126"/>
      <c r="W61" s="126"/>
      <c r="X61" s="126"/>
      <c r="Y61" s="17"/>
      <c r="Z61" s="21"/>
      <c r="AA61" s="126"/>
    </row>
    <row r="62" spans="1:27" ht="14.45" customHeight="1" x14ac:dyDescent="0.2">
      <c r="C62" s="12"/>
      <c r="D62" s="12"/>
      <c r="E62" s="4"/>
      <c r="F62" s="4"/>
      <c r="G62" s="4"/>
      <c r="H62" s="4"/>
      <c r="I62" s="287"/>
      <c r="K62" s="289"/>
      <c r="L62" s="4"/>
      <c r="M62" s="205"/>
      <c r="O62" s="17"/>
      <c r="Q62" s="32"/>
      <c r="R62" s="32"/>
      <c r="S62" s="32"/>
      <c r="T62" s="33"/>
      <c r="U62" s="32"/>
      <c r="V62" s="17"/>
      <c r="W62" s="32"/>
      <c r="X62" s="32"/>
      <c r="Y62" s="17"/>
      <c r="Z62" s="21"/>
      <c r="AA62" s="17"/>
    </row>
    <row r="63" spans="1:27" ht="14.45" customHeight="1" x14ac:dyDescent="0.2">
      <c r="C63" s="370" t="s">
        <v>29</v>
      </c>
      <c r="D63" s="370"/>
      <c r="E63" s="32"/>
      <c r="F63" s="32"/>
      <c r="G63" s="34"/>
      <c r="H63" s="34"/>
      <c r="I63" s="34">
        <f>M63-8761</f>
        <v>8742</v>
      </c>
      <c r="J63" s="35"/>
      <c r="K63" s="34">
        <v>16912</v>
      </c>
      <c r="L63" s="34"/>
      <c r="M63" s="34">
        <f>27629-10127+1</f>
        <v>17503</v>
      </c>
      <c r="N63" s="35"/>
      <c r="O63" s="34">
        <v>28408</v>
      </c>
      <c r="Q63" s="32"/>
      <c r="R63" s="34"/>
      <c r="S63" s="34"/>
      <c r="T63" s="34"/>
      <c r="U63" s="32"/>
      <c r="V63" s="35"/>
      <c r="W63" s="34"/>
      <c r="X63" s="34"/>
      <c r="Y63" s="126"/>
      <c r="Z63" s="35"/>
      <c r="AA63" s="35"/>
    </row>
    <row r="64" spans="1:27" ht="14.45" customHeight="1" x14ac:dyDescent="0.2">
      <c r="C64" s="370" t="s">
        <v>30</v>
      </c>
      <c r="D64" s="370"/>
      <c r="E64" s="32"/>
      <c r="F64" s="32"/>
      <c r="G64" s="34"/>
      <c r="H64" s="34"/>
      <c r="I64" s="34">
        <f>M64-597</f>
        <v>-7211</v>
      </c>
      <c r="J64" s="35"/>
      <c r="K64" s="34">
        <v>-1949</v>
      </c>
      <c r="L64" s="34"/>
      <c r="M64" s="34">
        <v>-6614</v>
      </c>
      <c r="N64" s="35"/>
      <c r="O64" s="34">
        <v>-7225</v>
      </c>
      <c r="Q64" s="32"/>
      <c r="R64" s="34"/>
      <c r="S64" s="34"/>
      <c r="T64" s="34"/>
      <c r="U64" s="32"/>
      <c r="V64" s="35"/>
      <c r="W64" s="34"/>
      <c r="X64" s="34"/>
      <c r="Y64" s="126"/>
      <c r="Z64" s="35"/>
      <c r="AA64" s="35"/>
    </row>
    <row r="65" spans="1:27" ht="14.45" customHeight="1" x14ac:dyDescent="0.2">
      <c r="C65" s="370"/>
      <c r="D65" s="370"/>
      <c r="E65" s="370"/>
      <c r="F65" s="32"/>
      <c r="G65" s="34"/>
      <c r="H65" s="34"/>
      <c r="I65" s="34"/>
      <c r="J65" s="35"/>
      <c r="K65" s="34"/>
      <c r="L65" s="34"/>
      <c r="M65" s="34"/>
      <c r="N65" s="35"/>
      <c r="O65" s="34"/>
      <c r="Q65" s="32"/>
      <c r="R65" s="34"/>
      <c r="S65" s="34"/>
      <c r="T65" s="34"/>
      <c r="U65" s="32"/>
      <c r="V65" s="35"/>
      <c r="W65" s="34"/>
      <c r="X65" s="34"/>
      <c r="Y65" s="126"/>
      <c r="Z65" s="35"/>
      <c r="AA65" s="35"/>
    </row>
    <row r="66" spans="1:27" ht="14.45" customHeight="1" thickBot="1" x14ac:dyDescent="0.25">
      <c r="C66" s="36"/>
      <c r="D66" s="36"/>
      <c r="E66" s="37"/>
      <c r="F66" s="37"/>
      <c r="G66" s="38"/>
      <c r="H66" s="38"/>
      <c r="I66" s="209">
        <f>SUM(I63:I65)</f>
        <v>1531</v>
      </c>
      <c r="J66" s="144"/>
      <c r="K66" s="123">
        <f>SUM(K63:K65)</f>
        <v>14963</v>
      </c>
      <c r="L66" s="58"/>
      <c r="M66" s="209">
        <f>SUM(M63:M65)</f>
        <v>10889</v>
      </c>
      <c r="N66" s="144"/>
      <c r="O66" s="123">
        <f>SUM(O63:O65)</f>
        <v>21183</v>
      </c>
      <c r="Q66" s="223">
        <f>M66/PL!J35</f>
        <v>0.21840463726257095</v>
      </c>
      <c r="R66" s="38"/>
      <c r="S66" s="38"/>
      <c r="T66" s="38"/>
      <c r="U66" s="37"/>
      <c r="V66" s="39"/>
      <c r="W66" s="38"/>
      <c r="X66" s="38"/>
      <c r="Y66" s="40"/>
      <c r="Z66" s="37"/>
      <c r="AA66" s="39"/>
    </row>
    <row r="67" spans="1:27" ht="14.45" customHeight="1" x14ac:dyDescent="0.2">
      <c r="C67" s="36"/>
      <c r="D67" s="36"/>
      <c r="E67" s="37"/>
      <c r="F67" s="37"/>
      <c r="G67" s="38"/>
      <c r="H67" s="38"/>
      <c r="I67" s="148">
        <f>PL!F36+I66</f>
        <v>0</v>
      </c>
      <c r="J67" s="150"/>
      <c r="K67" s="148">
        <f>PL!H36+K66</f>
        <v>0</v>
      </c>
      <c r="L67" s="149"/>
      <c r="M67" s="148">
        <f>PL!J36+M66</f>
        <v>0</v>
      </c>
      <c r="N67" s="150"/>
      <c r="O67" s="148">
        <f>PL!L36+O66</f>
        <v>0</v>
      </c>
      <c r="Q67" s="37"/>
      <c r="R67" s="38"/>
      <c r="S67" s="38"/>
      <c r="T67" s="38"/>
      <c r="U67" s="37"/>
      <c r="V67" s="39"/>
      <c r="W67" s="38"/>
      <c r="X67" s="38"/>
      <c r="Y67" s="40"/>
      <c r="Z67" s="37"/>
      <c r="AA67" s="39"/>
    </row>
    <row r="68" spans="1:27" ht="28.5" customHeight="1" x14ac:dyDescent="0.2">
      <c r="C68" s="382" t="s">
        <v>263</v>
      </c>
      <c r="D68" s="430"/>
      <c r="E68" s="430"/>
      <c r="F68" s="430"/>
      <c r="G68" s="430"/>
      <c r="H68" s="430"/>
      <c r="I68" s="430"/>
      <c r="J68" s="430"/>
      <c r="K68" s="430"/>
      <c r="L68" s="430"/>
      <c r="M68" s="430"/>
      <c r="N68" s="430"/>
      <c r="O68" s="430"/>
      <c r="Q68" s="37"/>
      <c r="R68" s="38"/>
      <c r="S68" s="38"/>
      <c r="T68" s="38"/>
      <c r="U68" s="37"/>
      <c r="V68" s="39"/>
      <c r="W68" s="38"/>
      <c r="X68" s="38"/>
      <c r="Y68" s="40"/>
      <c r="Z68" s="37"/>
      <c r="AA68" s="39"/>
    </row>
    <row r="69" spans="1:27" ht="6.75" customHeight="1" x14ac:dyDescent="0.2">
      <c r="C69" s="36"/>
      <c r="D69" s="36"/>
      <c r="E69" s="37"/>
      <c r="F69" s="37"/>
      <c r="G69" s="38"/>
      <c r="H69" s="38"/>
      <c r="I69" s="148"/>
      <c r="J69" s="324"/>
      <c r="K69" s="148"/>
      <c r="L69" s="149"/>
      <c r="M69" s="148"/>
      <c r="N69" s="150"/>
      <c r="O69" s="148"/>
      <c r="Q69" s="37"/>
      <c r="R69" s="38"/>
      <c r="S69" s="38"/>
      <c r="T69" s="38"/>
      <c r="U69" s="37"/>
      <c r="V69" s="39"/>
      <c r="W69" s="38"/>
      <c r="X69" s="38"/>
      <c r="Y69" s="40"/>
      <c r="Z69" s="37"/>
      <c r="AA69" s="39"/>
    </row>
    <row r="70" spans="1:27" ht="41.25" customHeight="1" x14ac:dyDescent="0.2">
      <c r="C70" s="379" t="s">
        <v>319</v>
      </c>
      <c r="D70" s="379"/>
      <c r="E70" s="379"/>
      <c r="F70" s="379"/>
      <c r="G70" s="379"/>
      <c r="H70" s="379"/>
      <c r="I70" s="379"/>
      <c r="J70" s="379"/>
      <c r="K70" s="379"/>
      <c r="L70" s="379"/>
      <c r="M70" s="379"/>
      <c r="N70" s="379"/>
      <c r="O70" s="379"/>
      <c r="Q70" s="37"/>
      <c r="R70" s="38"/>
      <c r="S70" s="38"/>
      <c r="T70" s="38"/>
      <c r="U70" s="37"/>
      <c r="V70" s="39"/>
      <c r="W70" s="38"/>
      <c r="X70" s="38"/>
      <c r="Y70" s="40"/>
      <c r="Z70" s="37"/>
      <c r="AA70" s="39"/>
    </row>
    <row r="71" spans="1:27" ht="17.25" customHeight="1" x14ac:dyDescent="0.2">
      <c r="C71" s="190"/>
      <c r="D71" s="190"/>
      <c r="E71" s="190"/>
      <c r="F71" s="190"/>
      <c r="G71" s="190"/>
      <c r="H71" s="190"/>
      <c r="I71" s="190"/>
      <c r="J71" s="190"/>
      <c r="K71" s="190"/>
      <c r="L71" s="190"/>
      <c r="M71" s="190"/>
      <c r="N71" s="190"/>
      <c r="O71" s="190"/>
      <c r="Q71" s="37"/>
      <c r="R71" s="38"/>
      <c r="S71" s="38"/>
      <c r="T71" s="38"/>
      <c r="U71" s="37"/>
      <c r="V71" s="39"/>
      <c r="W71" s="38"/>
      <c r="X71" s="38"/>
      <c r="Y71" s="40"/>
      <c r="Z71" s="37"/>
      <c r="AA71" s="39"/>
    </row>
    <row r="72" spans="1:27" ht="14.45" customHeight="1" x14ac:dyDescent="0.2">
      <c r="A72" s="60">
        <v>21</v>
      </c>
      <c r="B72" s="3"/>
      <c r="C72" s="3" t="s">
        <v>196</v>
      </c>
      <c r="D72" s="3"/>
      <c r="E72" s="37"/>
      <c r="F72" s="37"/>
      <c r="G72" s="38"/>
      <c r="H72" s="38"/>
      <c r="I72" s="38"/>
      <c r="J72" s="37"/>
      <c r="K72" s="39"/>
      <c r="L72" s="38"/>
      <c r="M72" s="38"/>
      <c r="N72" s="36"/>
      <c r="O72" s="39"/>
      <c r="Q72" s="37"/>
      <c r="R72" s="38"/>
      <c r="S72" s="38"/>
      <c r="T72" s="38"/>
      <c r="U72" s="37"/>
      <c r="V72" s="39"/>
      <c r="W72" s="38"/>
      <c r="X72" s="38"/>
      <c r="Y72" s="40"/>
      <c r="Z72" s="37"/>
      <c r="AA72" s="39"/>
    </row>
    <row r="73" spans="1:27" ht="14.45" customHeight="1" x14ac:dyDescent="0.2">
      <c r="A73" s="60"/>
      <c r="B73" s="3"/>
      <c r="C73" s="3"/>
      <c r="D73" s="3"/>
      <c r="E73" s="37"/>
      <c r="F73" s="37"/>
      <c r="G73" s="38"/>
      <c r="H73" s="38"/>
      <c r="I73" s="38"/>
      <c r="J73" s="37"/>
      <c r="K73" s="39"/>
      <c r="L73" s="38"/>
      <c r="M73" s="6" t="s">
        <v>91</v>
      </c>
      <c r="O73" s="193" t="s">
        <v>91</v>
      </c>
      <c r="Q73" s="37"/>
      <c r="R73" s="38"/>
      <c r="S73" s="38"/>
      <c r="T73" s="38"/>
      <c r="U73" s="37"/>
      <c r="V73" s="39"/>
      <c r="W73" s="38"/>
      <c r="X73" s="38"/>
      <c r="Y73" s="40"/>
      <c r="Z73" s="37"/>
      <c r="AA73" s="39"/>
    </row>
    <row r="74" spans="1:27" ht="14.45" customHeight="1" x14ac:dyDescent="0.2">
      <c r="A74" s="60"/>
      <c r="B74" s="3"/>
      <c r="C74" s="3"/>
      <c r="D74" s="3"/>
      <c r="E74" s="37"/>
      <c r="F74" s="37"/>
      <c r="G74" s="38"/>
      <c r="H74" s="38"/>
      <c r="I74" s="38"/>
      <c r="J74" s="37"/>
      <c r="K74" s="39"/>
      <c r="L74" s="38"/>
      <c r="M74" s="6" t="s">
        <v>284</v>
      </c>
      <c r="O74" s="193" t="s">
        <v>212</v>
      </c>
      <c r="Q74" s="37"/>
      <c r="R74" s="38"/>
      <c r="S74" s="38"/>
      <c r="T74" s="38"/>
      <c r="U74" s="37"/>
      <c r="V74" s="39"/>
      <c r="W74" s="38"/>
      <c r="X74" s="38"/>
      <c r="Y74" s="40"/>
      <c r="Z74" s="37"/>
      <c r="AA74" s="39"/>
    </row>
    <row r="75" spans="1:27" ht="14.45" customHeight="1" x14ac:dyDescent="0.2">
      <c r="C75" s="36"/>
      <c r="D75" s="36"/>
      <c r="E75" s="37"/>
      <c r="F75" s="37"/>
      <c r="G75" s="38"/>
      <c r="H75" s="38"/>
      <c r="I75" s="38"/>
      <c r="J75" s="37"/>
      <c r="K75" s="39"/>
      <c r="L75" s="38"/>
      <c r="M75" s="6" t="s">
        <v>3</v>
      </c>
      <c r="O75" s="193" t="s">
        <v>3</v>
      </c>
      <c r="Q75" s="37"/>
      <c r="R75" s="38"/>
      <c r="S75" s="38"/>
      <c r="T75" s="38"/>
      <c r="U75" s="37"/>
      <c r="V75" s="39"/>
      <c r="W75" s="38"/>
      <c r="X75" s="38"/>
      <c r="Y75" s="40"/>
      <c r="Z75" s="37"/>
      <c r="AA75" s="39"/>
    </row>
    <row r="76" spans="1:27" ht="14.45" customHeight="1" x14ac:dyDescent="0.2">
      <c r="C76" s="36"/>
      <c r="D76" s="36"/>
      <c r="E76" s="37"/>
      <c r="F76" s="37"/>
      <c r="G76" s="38"/>
      <c r="H76" s="38"/>
      <c r="I76" s="38"/>
      <c r="J76" s="37"/>
      <c r="K76" s="39"/>
      <c r="L76" s="38"/>
      <c r="M76" s="6"/>
      <c r="O76" s="193"/>
      <c r="Q76" s="37"/>
      <c r="R76" s="38"/>
      <c r="S76" s="38"/>
      <c r="T76" s="38"/>
      <c r="U76" s="37"/>
      <c r="V76" s="39"/>
      <c r="W76" s="38"/>
      <c r="X76" s="38"/>
      <c r="Y76" s="40"/>
      <c r="Z76" s="37"/>
      <c r="AA76" s="39"/>
    </row>
    <row r="77" spans="1:27" ht="14.45" customHeight="1" x14ac:dyDescent="0.2">
      <c r="C77" s="36" t="s">
        <v>175</v>
      </c>
      <c r="D77" s="36"/>
      <c r="E77" s="37"/>
      <c r="F77" s="37"/>
      <c r="G77" s="38"/>
      <c r="H77" s="38"/>
      <c r="I77" s="38"/>
      <c r="J77" s="37"/>
      <c r="K77" s="39"/>
      <c r="L77" s="38"/>
      <c r="M77" s="229">
        <v>462912</v>
      </c>
      <c r="O77" s="230">
        <v>539658</v>
      </c>
      <c r="Q77" s="37"/>
      <c r="R77" s="38"/>
      <c r="S77" s="38"/>
      <c r="T77" s="38"/>
      <c r="U77" s="37"/>
      <c r="V77" s="39"/>
      <c r="W77" s="38"/>
      <c r="X77" s="38"/>
      <c r="Y77" s="40"/>
      <c r="Z77" s="37"/>
      <c r="AA77" s="39"/>
    </row>
    <row r="78" spans="1:27" ht="14.45" customHeight="1" x14ac:dyDescent="0.2">
      <c r="C78" s="36" t="s">
        <v>176</v>
      </c>
      <c r="D78" s="36"/>
      <c r="E78" s="37"/>
      <c r="F78" s="37"/>
      <c r="G78" s="38"/>
      <c r="H78" s="38"/>
      <c r="I78" s="38"/>
      <c r="J78" s="37"/>
      <c r="K78" s="39"/>
      <c r="L78" s="38"/>
      <c r="M78" s="225">
        <v>-79541</v>
      </c>
      <c r="O78" s="230">
        <v>-86154</v>
      </c>
      <c r="Q78" s="37"/>
      <c r="R78" s="38"/>
      <c r="S78" s="38"/>
      <c r="T78" s="38"/>
      <c r="U78" s="37"/>
      <c r="V78" s="39"/>
      <c r="W78" s="38"/>
      <c r="X78" s="38"/>
      <c r="Y78" s="40"/>
      <c r="Z78" s="37"/>
      <c r="AA78" s="39"/>
    </row>
    <row r="79" spans="1:27" ht="14.45" customHeight="1" x14ac:dyDescent="0.2">
      <c r="C79" s="36"/>
      <c r="D79" s="36"/>
      <c r="E79" s="37"/>
      <c r="F79" s="37"/>
      <c r="G79" s="38"/>
      <c r="H79" s="38"/>
      <c r="I79" s="38"/>
      <c r="J79" s="37"/>
      <c r="K79" s="39"/>
      <c r="L79" s="38"/>
      <c r="M79" s="81"/>
      <c r="N79" s="36"/>
      <c r="O79" s="81"/>
      <c r="Q79" s="37"/>
      <c r="R79" s="38"/>
      <c r="S79" s="38"/>
      <c r="T79" s="38"/>
      <c r="U79" s="37"/>
      <c r="V79" s="39"/>
      <c r="W79" s="38"/>
      <c r="X79" s="38"/>
      <c r="Y79" s="40"/>
      <c r="Z79" s="37"/>
      <c r="AA79" s="39"/>
    </row>
    <row r="80" spans="1:27" ht="14.45" customHeight="1" x14ac:dyDescent="0.2">
      <c r="C80" s="36"/>
      <c r="D80" s="36"/>
      <c r="E80" s="37"/>
      <c r="F80" s="37"/>
      <c r="G80" s="38"/>
      <c r="H80" s="38"/>
      <c r="I80" s="38"/>
      <c r="J80" s="37"/>
      <c r="K80" s="39"/>
      <c r="L80" s="38"/>
      <c r="M80" s="58">
        <f>SUM(M77:M79)</f>
        <v>383371</v>
      </c>
      <c r="N80" s="36"/>
      <c r="O80" s="58">
        <f>SUM(O77:O79)</f>
        <v>453504</v>
      </c>
      <c r="Q80" s="37"/>
      <c r="R80" s="38"/>
      <c r="S80" s="38"/>
      <c r="T80" s="38"/>
      <c r="U80" s="37"/>
      <c r="V80" s="39"/>
      <c r="W80" s="38"/>
      <c r="X80" s="38"/>
      <c r="Y80" s="40"/>
      <c r="Z80" s="37"/>
      <c r="AA80" s="39"/>
    </row>
    <row r="81" spans="1:30" ht="14.45" customHeight="1" x14ac:dyDescent="0.2">
      <c r="C81" s="36" t="s">
        <v>177</v>
      </c>
      <c r="D81" s="36"/>
      <c r="E81" s="37"/>
      <c r="F81" s="37"/>
      <c r="G81" s="38"/>
      <c r="H81" s="38"/>
      <c r="I81" s="38"/>
      <c r="J81" s="37"/>
      <c r="K81" s="39"/>
      <c r="L81" s="38"/>
      <c r="M81" s="65">
        <v>-126921</v>
      </c>
      <c r="N81" s="36"/>
      <c r="O81" s="65">
        <v>-155355</v>
      </c>
      <c r="Q81" s="37"/>
      <c r="R81" s="38"/>
      <c r="S81" s="38"/>
      <c r="T81" s="38"/>
      <c r="U81" s="37"/>
      <c r="V81" s="39"/>
      <c r="W81" s="38"/>
      <c r="X81" s="38"/>
      <c r="Y81" s="40"/>
      <c r="Z81" s="37"/>
      <c r="AA81" s="39"/>
    </row>
    <row r="82" spans="1:30" ht="14.45" customHeight="1" x14ac:dyDescent="0.2">
      <c r="C82" s="36"/>
      <c r="D82" s="36"/>
      <c r="E82" s="37"/>
      <c r="F82" s="37"/>
      <c r="G82" s="38"/>
      <c r="H82" s="38"/>
      <c r="I82" s="38"/>
      <c r="J82" s="37"/>
      <c r="K82" s="39"/>
      <c r="L82" s="38"/>
      <c r="M82" s="58"/>
      <c r="N82" s="36"/>
      <c r="O82" s="58"/>
      <c r="Q82" s="37"/>
      <c r="R82" s="38"/>
      <c r="S82" s="38"/>
      <c r="T82" s="38"/>
      <c r="U82" s="37"/>
      <c r="V82" s="39"/>
      <c r="W82" s="38"/>
      <c r="X82" s="38"/>
      <c r="Y82" s="40"/>
      <c r="Z82" s="37"/>
      <c r="AA82" s="39"/>
    </row>
    <row r="83" spans="1:30" ht="14.45" customHeight="1" thickBot="1" x14ac:dyDescent="0.25">
      <c r="C83" s="178" t="s">
        <v>178</v>
      </c>
      <c r="D83" s="178"/>
      <c r="E83" s="182"/>
      <c r="F83" s="182"/>
      <c r="G83" s="38"/>
      <c r="H83" s="38"/>
      <c r="I83" s="38"/>
      <c r="J83" s="37"/>
      <c r="K83" s="39"/>
      <c r="L83" s="38"/>
      <c r="M83" s="123">
        <f>SUM(M80:M82)</f>
        <v>256450</v>
      </c>
      <c r="N83" s="36"/>
      <c r="O83" s="123">
        <f>SUM(O80:O82)</f>
        <v>298149</v>
      </c>
      <c r="Q83" s="39">
        <f>M83-BS!C28</f>
        <v>0</v>
      </c>
      <c r="R83" s="38">
        <f>O83-BS!E28</f>
        <v>0</v>
      </c>
      <c r="S83" s="38"/>
      <c r="T83" s="38"/>
      <c r="U83" s="37"/>
      <c r="V83" s="39"/>
      <c r="W83" s="38"/>
      <c r="X83" s="38"/>
      <c r="Y83" s="40"/>
      <c r="Z83" s="37"/>
      <c r="AA83" s="39"/>
    </row>
    <row r="84" spans="1:30" ht="14.45" customHeight="1" x14ac:dyDescent="0.2">
      <c r="C84" s="178"/>
      <c r="D84" s="178"/>
      <c r="E84" s="182"/>
      <c r="F84" s="182"/>
      <c r="G84" s="38"/>
      <c r="H84" s="38"/>
      <c r="I84" s="38"/>
      <c r="J84" s="37"/>
      <c r="K84" s="39"/>
      <c r="L84" s="38"/>
      <c r="M84" s="217">
        <f>M83-BS!C28</f>
        <v>0</v>
      </c>
      <c r="N84" s="212"/>
      <c r="O84" s="207"/>
      <c r="Q84" s="37"/>
      <c r="R84" s="38"/>
      <c r="S84" s="38"/>
      <c r="T84" s="38"/>
      <c r="U84" s="37"/>
      <c r="V84" s="39"/>
      <c r="W84" s="38"/>
      <c r="X84" s="38"/>
      <c r="Y84" s="40"/>
      <c r="Z84" s="37"/>
      <c r="AA84" s="39"/>
    </row>
    <row r="85" spans="1:30" ht="21" customHeight="1" x14ac:dyDescent="0.2">
      <c r="C85" s="440" t="s">
        <v>179</v>
      </c>
      <c r="D85" s="441"/>
      <c r="E85" s="441"/>
      <c r="F85" s="441"/>
      <c r="G85" s="441"/>
      <c r="H85" s="441"/>
      <c r="I85" s="441"/>
      <c r="J85" s="441"/>
      <c r="K85" s="441"/>
      <c r="L85" s="441"/>
      <c r="M85" s="441"/>
      <c r="N85" s="441"/>
      <c r="O85" s="441"/>
      <c r="Q85" s="37"/>
      <c r="R85" s="38"/>
      <c r="S85" s="38"/>
      <c r="T85" s="38"/>
      <c r="U85" s="37"/>
      <c r="V85" s="39"/>
      <c r="W85" s="38"/>
      <c r="X85" s="38"/>
      <c r="Y85" s="40"/>
      <c r="Z85" s="37"/>
      <c r="AA85" s="39"/>
    </row>
    <row r="86" spans="1:30" ht="16.5" customHeight="1" x14ac:dyDescent="0.2">
      <c r="C86" s="183"/>
      <c r="D86" s="184"/>
      <c r="E86" s="184"/>
      <c r="F86" s="184"/>
      <c r="G86" s="184"/>
      <c r="H86" s="184"/>
      <c r="I86" s="184"/>
      <c r="J86" s="184"/>
      <c r="K86" s="184"/>
      <c r="L86" s="184"/>
      <c r="M86" s="184"/>
      <c r="N86" s="184"/>
      <c r="O86" s="184"/>
      <c r="Q86" s="37"/>
      <c r="R86" s="38"/>
      <c r="S86" s="38"/>
      <c r="T86" s="38"/>
      <c r="U86" s="37"/>
      <c r="V86" s="39"/>
      <c r="W86" s="38"/>
      <c r="X86" s="38"/>
      <c r="Y86" s="40"/>
      <c r="Z86" s="37"/>
      <c r="AA86" s="39"/>
    </row>
    <row r="87" spans="1:30" ht="14.45" customHeight="1" x14ac:dyDescent="0.2">
      <c r="A87" s="3">
        <v>22</v>
      </c>
      <c r="B87" s="3"/>
      <c r="C87" s="15" t="s">
        <v>76</v>
      </c>
      <c r="Q87" s="411"/>
      <c r="R87" s="432"/>
      <c r="S87" s="432"/>
      <c r="T87" s="432"/>
      <c r="U87" s="432"/>
      <c r="V87" s="432"/>
      <c r="W87" s="432"/>
      <c r="X87" s="432"/>
      <c r="Y87" s="432"/>
      <c r="Z87" s="432"/>
      <c r="AA87" s="432"/>
      <c r="AB87" s="432"/>
      <c r="AC87" s="432"/>
      <c r="AD87" s="432"/>
    </row>
    <row r="88" spans="1:30" ht="14.45" customHeight="1" x14ac:dyDescent="0.2">
      <c r="A88" s="60"/>
      <c r="B88" s="3"/>
      <c r="C88" s="15"/>
      <c r="Q88" s="14"/>
      <c r="R88" s="82"/>
      <c r="S88" s="82"/>
      <c r="T88" s="82"/>
      <c r="U88" s="82"/>
      <c r="V88" s="82"/>
      <c r="W88" s="82"/>
      <c r="X88" s="82"/>
      <c r="Y88" s="82"/>
      <c r="Z88" s="82"/>
      <c r="AA88" s="82"/>
      <c r="AB88" s="82"/>
      <c r="AC88" s="82"/>
      <c r="AD88" s="82"/>
    </row>
    <row r="89" spans="1:30" ht="26.25" customHeight="1" x14ac:dyDescent="0.2">
      <c r="C89" s="396" t="s">
        <v>166</v>
      </c>
      <c r="D89" s="396"/>
      <c r="E89" s="396"/>
      <c r="F89" s="396"/>
      <c r="G89" s="396"/>
      <c r="H89" s="396"/>
      <c r="I89" s="396"/>
      <c r="J89" s="396"/>
      <c r="K89" s="396"/>
      <c r="L89" s="396"/>
      <c r="M89" s="396"/>
      <c r="N89" s="396"/>
      <c r="O89" s="396"/>
      <c r="Q89" s="396"/>
      <c r="R89" s="396"/>
      <c r="S89" s="396"/>
      <c r="T89" s="396"/>
      <c r="U89" s="396"/>
      <c r="V89" s="396"/>
      <c r="W89" s="396"/>
      <c r="X89" s="396"/>
      <c r="Y89" s="396"/>
      <c r="Z89" s="396"/>
      <c r="AA89" s="396"/>
      <c r="AB89" s="396"/>
    </row>
    <row r="90" spans="1:30" ht="14.45" customHeight="1" x14ac:dyDescent="0.2">
      <c r="C90" s="72"/>
      <c r="D90" s="72"/>
      <c r="E90" s="72"/>
      <c r="F90" s="72"/>
      <c r="G90" s="72"/>
      <c r="H90" s="72"/>
      <c r="I90" s="72"/>
      <c r="J90" s="72"/>
      <c r="K90" s="72"/>
      <c r="L90" s="72"/>
      <c r="M90" s="72"/>
      <c r="N90" s="72"/>
      <c r="O90" s="72"/>
      <c r="Q90" s="72"/>
      <c r="R90" s="72"/>
      <c r="S90" s="72"/>
      <c r="T90" s="72"/>
      <c r="U90" s="72"/>
      <c r="V90" s="72"/>
      <c r="W90" s="72"/>
      <c r="X90" s="72"/>
      <c r="Y90" s="72"/>
      <c r="Z90" s="72"/>
      <c r="AA90" s="72"/>
      <c r="AB90" s="72"/>
    </row>
    <row r="91" spans="1:30" ht="14.45" customHeight="1" x14ac:dyDescent="0.2">
      <c r="A91" s="3">
        <v>23</v>
      </c>
      <c r="C91" s="383" t="s">
        <v>74</v>
      </c>
      <c r="D91" s="383"/>
      <c r="E91" s="383"/>
      <c r="F91" s="383"/>
      <c r="G91" s="383"/>
      <c r="H91" s="383"/>
      <c r="I91" s="383"/>
      <c r="J91" s="383"/>
      <c r="K91" s="383"/>
      <c r="L91" s="383"/>
      <c r="M91" s="383"/>
      <c r="N91" s="383"/>
      <c r="O91" s="383"/>
      <c r="Q91" s="411"/>
      <c r="R91" s="432"/>
      <c r="S91" s="432"/>
      <c r="T91" s="432"/>
      <c r="U91" s="432"/>
      <c r="V91" s="432"/>
      <c r="W91" s="432"/>
      <c r="X91" s="432"/>
      <c r="Y91" s="432"/>
      <c r="Z91" s="432"/>
      <c r="AA91" s="432"/>
      <c r="AB91" s="432"/>
      <c r="AC91" s="432"/>
      <c r="AD91" s="432"/>
    </row>
    <row r="92" spans="1:30" ht="14.45" customHeight="1" x14ac:dyDescent="0.2">
      <c r="A92" s="3"/>
      <c r="B92" s="3"/>
      <c r="D92" s="408"/>
      <c r="E92" s="408"/>
      <c r="F92" s="408"/>
      <c r="G92" s="408"/>
      <c r="H92" s="408"/>
      <c r="I92" s="408"/>
      <c r="J92" s="408"/>
      <c r="K92" s="408"/>
      <c r="L92" s="408"/>
      <c r="M92" s="408"/>
      <c r="N92" s="408"/>
      <c r="O92" s="408"/>
      <c r="Q92" s="14"/>
      <c r="R92" s="12"/>
      <c r="S92" s="12"/>
      <c r="T92" s="12"/>
      <c r="U92" s="12"/>
      <c r="V92" s="12"/>
      <c r="W92" s="12"/>
      <c r="X92" s="12"/>
      <c r="Y92" s="12"/>
      <c r="Z92" s="12"/>
      <c r="AA92" s="12"/>
      <c r="AB92" s="12"/>
      <c r="AC92" s="12"/>
      <c r="AD92" s="12"/>
    </row>
    <row r="93" spans="1:30" ht="14.45" customHeight="1" x14ac:dyDescent="0.2">
      <c r="A93" s="3"/>
      <c r="B93" s="3"/>
      <c r="C93" s="432" t="s">
        <v>75</v>
      </c>
      <c r="D93" s="432"/>
      <c r="E93" s="432"/>
      <c r="F93" s="432"/>
      <c r="G93" s="432"/>
      <c r="H93" s="432"/>
      <c r="I93" s="432"/>
      <c r="J93" s="432"/>
      <c r="K93" s="432"/>
      <c r="L93" s="432"/>
      <c r="M93" s="432"/>
      <c r="N93" s="432"/>
      <c r="O93" s="432"/>
      <c r="Q93" s="14"/>
      <c r="R93" s="12"/>
      <c r="S93" s="12"/>
      <c r="T93" s="12"/>
      <c r="U93" s="12"/>
      <c r="V93" s="12"/>
      <c r="W93" s="12"/>
      <c r="X93" s="12"/>
      <c r="Y93" s="12"/>
      <c r="Z93" s="12"/>
      <c r="AA93" s="12"/>
      <c r="AB93" s="12"/>
      <c r="AC93" s="12"/>
      <c r="AD93" s="12"/>
    </row>
    <row r="94" spans="1:30" ht="14.45" customHeight="1" x14ac:dyDescent="0.2">
      <c r="G94" s="41"/>
      <c r="I94" s="30"/>
      <c r="K94" s="24"/>
      <c r="L94" s="3"/>
      <c r="M94" s="24"/>
      <c r="N94" s="3"/>
      <c r="O94" s="24"/>
      <c r="Q94" s="14"/>
      <c r="R94" s="82"/>
      <c r="S94" s="82"/>
      <c r="T94" s="82"/>
      <c r="U94" s="82"/>
      <c r="V94" s="82"/>
      <c r="W94" s="82"/>
      <c r="X94" s="82"/>
      <c r="Y94" s="82"/>
      <c r="Z94" s="82"/>
      <c r="AA94" s="82"/>
      <c r="AB94" s="82"/>
      <c r="AC94" s="82"/>
      <c r="AD94" s="82"/>
    </row>
    <row r="95" spans="1:30" s="3" customFormat="1" ht="14.45" customHeight="1" x14ac:dyDescent="0.2">
      <c r="A95" s="3">
        <v>24</v>
      </c>
      <c r="C95" s="3" t="s">
        <v>34</v>
      </c>
      <c r="E95" s="43"/>
      <c r="F95" s="43"/>
      <c r="G95" s="43"/>
      <c r="H95" s="43"/>
      <c r="I95" s="43"/>
      <c r="J95" s="43"/>
      <c r="K95" s="43"/>
      <c r="L95" s="43"/>
      <c r="M95" s="43"/>
      <c r="Q95" s="411"/>
      <c r="R95" s="411"/>
      <c r="S95" s="411"/>
      <c r="T95" s="411"/>
      <c r="U95" s="411"/>
      <c r="V95" s="411"/>
      <c r="W95" s="411"/>
      <c r="X95" s="411"/>
      <c r="Y95" s="411"/>
      <c r="Z95" s="411"/>
      <c r="AA95" s="411"/>
      <c r="AB95" s="411"/>
      <c r="AC95" s="411"/>
      <c r="AD95" s="411"/>
    </row>
    <row r="96" spans="1:30" s="3" customFormat="1" ht="10.5" customHeight="1" x14ac:dyDescent="0.2">
      <c r="E96" s="43"/>
      <c r="F96" s="43"/>
      <c r="G96" s="43"/>
      <c r="H96" s="43"/>
      <c r="I96" s="43"/>
      <c r="J96" s="43"/>
      <c r="K96" s="43"/>
      <c r="L96" s="43"/>
      <c r="M96" s="43"/>
      <c r="Q96" s="14"/>
      <c r="R96" s="14"/>
      <c r="S96" s="14"/>
      <c r="T96" s="14"/>
      <c r="U96" s="14"/>
      <c r="V96" s="14"/>
      <c r="W96" s="14"/>
      <c r="X96" s="14"/>
      <c r="Y96" s="14"/>
      <c r="Z96" s="14"/>
      <c r="AA96" s="14"/>
      <c r="AB96" s="14"/>
      <c r="AC96" s="14"/>
      <c r="AD96" s="14"/>
    </row>
    <row r="97" spans="1:30" s="3" customFormat="1" ht="18" customHeight="1" x14ac:dyDescent="0.2">
      <c r="C97" s="2" t="s">
        <v>214</v>
      </c>
      <c r="E97" s="43"/>
      <c r="F97" s="43"/>
      <c r="G97" s="43"/>
      <c r="H97" s="43"/>
      <c r="I97" s="43"/>
      <c r="J97" s="43"/>
      <c r="K97" s="43"/>
      <c r="L97" s="43"/>
      <c r="M97" s="43"/>
      <c r="Q97" s="14"/>
      <c r="R97" s="14"/>
      <c r="S97" s="14"/>
      <c r="T97" s="14"/>
      <c r="U97" s="14"/>
      <c r="V97" s="14"/>
      <c r="W97" s="14"/>
      <c r="X97" s="14"/>
      <c r="Y97" s="14"/>
      <c r="Z97" s="14"/>
      <c r="AA97" s="14"/>
      <c r="AB97" s="14"/>
      <c r="AC97" s="14"/>
      <c r="AD97" s="14"/>
    </row>
    <row r="98" spans="1:30" s="3" customFormat="1" ht="18" customHeight="1" x14ac:dyDescent="0.2">
      <c r="C98" s="2"/>
      <c r="E98" s="43"/>
      <c r="F98" s="43"/>
      <c r="G98" s="43"/>
      <c r="H98" s="43"/>
      <c r="I98" s="43"/>
      <c r="J98" s="43"/>
      <c r="K98" s="43"/>
      <c r="L98" s="43"/>
      <c r="M98" s="43"/>
      <c r="Q98" s="14"/>
      <c r="R98" s="14"/>
      <c r="S98" s="14"/>
      <c r="T98" s="14"/>
      <c r="U98" s="14"/>
      <c r="V98" s="14"/>
      <c r="W98" s="14"/>
      <c r="X98" s="14"/>
      <c r="Y98" s="14"/>
      <c r="Z98" s="14"/>
      <c r="AA98" s="14"/>
      <c r="AB98" s="14"/>
      <c r="AC98" s="14"/>
      <c r="AD98" s="14"/>
    </row>
    <row r="99" spans="1:30" s="3" customFormat="1" ht="57" customHeight="1" x14ac:dyDescent="0.2">
      <c r="C99" s="12" t="s">
        <v>197</v>
      </c>
      <c r="D99" s="379" t="s">
        <v>216</v>
      </c>
      <c r="E99" s="386"/>
      <c r="F99" s="386"/>
      <c r="G99" s="386"/>
      <c r="H99" s="386"/>
      <c r="I99" s="386"/>
      <c r="J99" s="386"/>
      <c r="K99" s="386"/>
      <c r="L99" s="386"/>
      <c r="M99" s="386"/>
      <c r="N99" s="386"/>
      <c r="O99" s="386"/>
      <c r="Q99" s="14"/>
      <c r="R99" s="14"/>
      <c r="S99" s="14"/>
      <c r="T99" s="14"/>
      <c r="U99" s="14"/>
      <c r="V99" s="14"/>
      <c r="W99" s="14"/>
      <c r="X99" s="14"/>
      <c r="Y99" s="14"/>
      <c r="Z99" s="14"/>
      <c r="AA99" s="14"/>
      <c r="AB99" s="14"/>
      <c r="AC99" s="14"/>
      <c r="AD99" s="14"/>
    </row>
    <row r="100" spans="1:30" s="3" customFormat="1" ht="19.5" customHeight="1" x14ac:dyDescent="0.2">
      <c r="C100" s="12"/>
      <c r="D100" s="295"/>
      <c r="E100" s="224"/>
      <c r="F100" s="224"/>
      <c r="G100" s="224"/>
      <c r="H100" s="224"/>
      <c r="I100" s="224"/>
      <c r="J100" s="224"/>
      <c r="K100" s="224"/>
      <c r="L100" s="224"/>
      <c r="M100" s="224"/>
      <c r="N100" s="224"/>
      <c r="O100" s="224"/>
      <c r="Q100" s="14"/>
      <c r="R100" s="14"/>
      <c r="S100" s="14"/>
      <c r="T100" s="14"/>
      <c r="U100" s="14"/>
      <c r="V100" s="14"/>
      <c r="W100" s="14"/>
      <c r="X100" s="14"/>
      <c r="Y100" s="14"/>
      <c r="Z100" s="14"/>
      <c r="AA100" s="14"/>
      <c r="AB100" s="14"/>
      <c r="AC100" s="14"/>
      <c r="AD100" s="14"/>
    </row>
    <row r="101" spans="1:30" s="3" customFormat="1" ht="85.5" customHeight="1" x14ac:dyDescent="0.2">
      <c r="C101" s="12" t="s">
        <v>215</v>
      </c>
      <c r="D101" s="379" t="s">
        <v>264</v>
      </c>
      <c r="E101" s="386"/>
      <c r="F101" s="386"/>
      <c r="G101" s="386"/>
      <c r="H101" s="386"/>
      <c r="I101" s="386"/>
      <c r="J101" s="386"/>
      <c r="K101" s="386"/>
      <c r="L101" s="386"/>
      <c r="M101" s="386"/>
      <c r="N101" s="386"/>
      <c r="O101" s="386"/>
      <c r="W101" s="4"/>
      <c r="X101" s="4"/>
      <c r="Y101" s="4"/>
      <c r="Z101" s="4"/>
      <c r="AA101" s="4"/>
      <c r="AB101" s="14"/>
      <c r="AC101" s="14"/>
      <c r="AD101" s="14"/>
    </row>
    <row r="102" spans="1:30" s="3" customFormat="1" ht="50.25" customHeight="1" x14ac:dyDescent="0.2">
      <c r="C102" s="382" t="s">
        <v>338</v>
      </c>
      <c r="D102" s="430"/>
      <c r="E102" s="430"/>
      <c r="F102" s="430"/>
      <c r="G102" s="430"/>
      <c r="H102" s="430"/>
      <c r="I102" s="430"/>
      <c r="J102" s="430"/>
      <c r="K102" s="430"/>
      <c r="L102" s="430"/>
      <c r="M102" s="430"/>
      <c r="N102" s="430"/>
      <c r="O102" s="430"/>
      <c r="W102" s="4"/>
      <c r="X102" s="4"/>
      <c r="Y102" s="4"/>
      <c r="Z102" s="4"/>
      <c r="AA102" s="4"/>
      <c r="AB102" s="14"/>
      <c r="AC102" s="14"/>
      <c r="AD102" s="14"/>
    </row>
    <row r="103" spans="1:30" s="3" customFormat="1" ht="14.45" customHeight="1" x14ac:dyDescent="0.2">
      <c r="C103" s="10"/>
      <c r="D103" s="32"/>
      <c r="E103" s="32"/>
      <c r="F103" s="32"/>
      <c r="G103" s="32"/>
      <c r="H103" s="32"/>
      <c r="I103" s="32"/>
      <c r="J103" s="32"/>
      <c r="K103" s="32"/>
      <c r="L103" s="32"/>
      <c r="M103" s="32"/>
      <c r="N103" s="32"/>
      <c r="O103" s="32"/>
      <c r="W103" s="4"/>
      <c r="X103" s="4"/>
      <c r="Y103" s="4"/>
      <c r="Z103" s="4"/>
      <c r="AA103" s="4"/>
      <c r="AB103" s="14"/>
      <c r="AC103" s="14"/>
      <c r="AD103" s="14"/>
    </row>
    <row r="104" spans="1:30" s="3" customFormat="1" ht="14.45" customHeight="1" x14ac:dyDescent="0.2">
      <c r="A104" s="3">
        <v>25</v>
      </c>
      <c r="C104" s="429" t="s">
        <v>327</v>
      </c>
      <c r="D104" s="429"/>
      <c r="E104" s="429"/>
      <c r="F104" s="429"/>
      <c r="G104" s="429"/>
      <c r="H104" s="429"/>
      <c r="I104" s="429"/>
      <c r="J104" s="429"/>
      <c r="K104" s="429"/>
      <c r="L104" s="429"/>
      <c r="M104" s="429"/>
      <c r="N104" s="429"/>
      <c r="O104" s="429"/>
      <c r="W104" s="356"/>
      <c r="X104" s="356"/>
      <c r="Y104" s="356"/>
      <c r="Z104" s="356"/>
      <c r="AA104" s="356"/>
      <c r="AB104" s="357"/>
      <c r="AC104" s="357"/>
      <c r="AD104" s="357"/>
    </row>
    <row r="105" spans="1:30" s="3" customFormat="1" ht="14.45" customHeight="1" x14ac:dyDescent="0.2">
      <c r="C105" s="10"/>
      <c r="D105" s="32"/>
      <c r="E105" s="32"/>
      <c r="F105" s="32"/>
      <c r="G105" s="32"/>
      <c r="H105" s="32"/>
      <c r="I105" s="32"/>
      <c r="J105" s="32"/>
      <c r="K105" s="32"/>
      <c r="L105" s="32"/>
      <c r="M105" s="32"/>
      <c r="N105" s="32"/>
      <c r="O105" s="32"/>
      <c r="W105" s="356"/>
      <c r="X105" s="356"/>
      <c r="Y105" s="356"/>
      <c r="Z105" s="356"/>
      <c r="AA105" s="356"/>
      <c r="AB105" s="357"/>
      <c r="AC105" s="357"/>
      <c r="AD105" s="357"/>
    </row>
    <row r="106" spans="1:30" s="3" customFormat="1" ht="14.45" customHeight="1" x14ac:dyDescent="0.2">
      <c r="C106" s="427" t="s">
        <v>341</v>
      </c>
      <c r="D106" s="427"/>
      <c r="E106" s="427"/>
      <c r="F106" s="427"/>
      <c r="G106" s="427"/>
      <c r="H106" s="427"/>
      <c r="I106" s="427"/>
      <c r="J106" s="427"/>
      <c r="K106" s="427"/>
      <c r="L106" s="427"/>
      <c r="M106" s="427"/>
      <c r="N106" s="427"/>
      <c r="O106" s="427"/>
      <c r="W106" s="356"/>
      <c r="X106" s="356"/>
      <c r="Y106" s="356"/>
      <c r="Z106" s="356"/>
      <c r="AA106" s="356"/>
      <c r="AB106" s="357"/>
      <c r="AC106" s="357"/>
      <c r="AD106" s="357"/>
    </row>
    <row r="107" spans="1:30" s="3" customFormat="1" ht="13.9" hidden="1" customHeight="1" x14ac:dyDescent="0.2">
      <c r="A107" s="358"/>
      <c r="B107" s="358"/>
      <c r="C107" s="360"/>
      <c r="D107" s="360"/>
      <c r="E107" s="360"/>
      <c r="F107" s="360"/>
      <c r="G107" s="360"/>
      <c r="H107" s="360"/>
      <c r="I107" s="360"/>
      <c r="J107" s="360"/>
      <c r="K107" s="360"/>
      <c r="L107" s="360"/>
      <c r="M107" s="360"/>
      <c r="N107" s="360"/>
      <c r="O107" s="360"/>
      <c r="W107" s="356"/>
      <c r="X107" s="356"/>
      <c r="Y107" s="356"/>
      <c r="Z107" s="356"/>
      <c r="AA107" s="356"/>
      <c r="AB107" s="357"/>
      <c r="AC107" s="357"/>
      <c r="AD107" s="357"/>
    </row>
    <row r="108" spans="1:30" s="3" customFormat="1" ht="13.9" hidden="1" customHeight="1" x14ac:dyDescent="0.2">
      <c r="A108" s="358"/>
      <c r="B108" s="358"/>
      <c r="C108" s="360"/>
      <c r="D108" s="360"/>
      <c r="E108" s="360"/>
      <c r="F108" s="360"/>
      <c r="G108" s="360"/>
      <c r="H108" s="360"/>
      <c r="I108" s="360"/>
      <c r="J108" s="360"/>
      <c r="K108" s="360"/>
      <c r="L108" s="360"/>
      <c r="M108" s="360"/>
      <c r="N108" s="360"/>
      <c r="O108" s="360"/>
      <c r="W108" s="356"/>
      <c r="X108" s="356"/>
      <c r="Y108" s="356"/>
      <c r="Z108" s="356"/>
      <c r="AA108" s="356"/>
      <c r="AB108" s="357"/>
      <c r="AC108" s="357"/>
      <c r="AD108" s="357"/>
    </row>
    <row r="109" spans="1:30" s="3" customFormat="1" ht="14.25" x14ac:dyDescent="0.2">
      <c r="C109" s="359"/>
      <c r="D109" s="359"/>
      <c r="E109" s="359"/>
      <c r="F109" s="359"/>
      <c r="G109" s="359"/>
      <c r="H109" s="359"/>
      <c r="I109" s="359"/>
      <c r="J109" s="359"/>
      <c r="K109" s="359"/>
      <c r="L109" s="359"/>
      <c r="M109" s="359"/>
      <c r="N109" s="359"/>
      <c r="O109" s="359"/>
      <c r="W109" s="356"/>
      <c r="X109" s="356"/>
      <c r="Y109" s="356"/>
      <c r="Z109" s="356"/>
      <c r="AA109" s="356"/>
      <c r="AB109" s="357"/>
      <c r="AC109" s="357"/>
      <c r="AD109" s="357"/>
    </row>
    <row r="110" spans="1:30" s="3" customFormat="1" ht="14.45" customHeight="1" x14ac:dyDescent="0.2">
      <c r="A110" s="3">
        <v>26</v>
      </c>
      <c r="C110" s="429" t="s">
        <v>326</v>
      </c>
      <c r="D110" s="429"/>
      <c r="E110" s="429"/>
      <c r="F110" s="429"/>
      <c r="G110" s="429"/>
      <c r="H110" s="429"/>
      <c r="I110" s="429"/>
      <c r="J110" s="429"/>
      <c r="K110" s="429"/>
      <c r="L110" s="429"/>
      <c r="M110" s="429"/>
      <c r="N110" s="429"/>
      <c r="O110" s="429"/>
      <c r="W110" s="356"/>
      <c r="X110" s="356"/>
      <c r="Y110" s="356"/>
      <c r="Z110" s="356"/>
      <c r="AA110" s="356"/>
      <c r="AB110" s="357"/>
      <c r="AC110" s="357"/>
      <c r="AD110" s="357"/>
    </row>
    <row r="111" spans="1:30" s="3" customFormat="1" ht="14.45" customHeight="1" x14ac:dyDescent="0.2">
      <c r="C111" s="10"/>
      <c r="D111" s="32"/>
      <c r="E111" s="32"/>
      <c r="F111" s="32"/>
      <c r="G111" s="32"/>
      <c r="H111" s="32"/>
      <c r="I111" s="32"/>
      <c r="J111" s="32"/>
      <c r="K111" s="32"/>
      <c r="L111" s="32"/>
      <c r="M111" s="32"/>
      <c r="N111" s="32"/>
      <c r="O111" s="32"/>
      <c r="W111" s="356"/>
      <c r="X111" s="356"/>
      <c r="Y111" s="356"/>
      <c r="Z111" s="356"/>
      <c r="AA111" s="356"/>
      <c r="AB111" s="357"/>
      <c r="AC111" s="357"/>
      <c r="AD111" s="357"/>
    </row>
    <row r="112" spans="1:30" s="3" customFormat="1" ht="45" customHeight="1" x14ac:dyDescent="0.2">
      <c r="C112" s="427" t="s">
        <v>339</v>
      </c>
      <c r="D112" s="427"/>
      <c r="E112" s="427"/>
      <c r="F112" s="427"/>
      <c r="G112" s="427"/>
      <c r="H112" s="427"/>
      <c r="I112" s="427"/>
      <c r="J112" s="427"/>
      <c r="K112" s="427"/>
      <c r="L112" s="427"/>
      <c r="M112" s="427"/>
      <c r="N112" s="427"/>
      <c r="O112" s="427"/>
      <c r="W112" s="356"/>
      <c r="X112" s="356"/>
      <c r="Y112" s="356"/>
      <c r="Z112" s="356"/>
      <c r="AA112" s="356"/>
      <c r="AB112" s="357"/>
      <c r="AC112" s="357"/>
      <c r="AD112" s="357"/>
    </row>
    <row r="113" spans="1:30" s="3" customFormat="1" ht="14.45" customHeight="1" x14ac:dyDescent="0.2">
      <c r="C113" s="10"/>
      <c r="D113" s="32"/>
      <c r="E113" s="32"/>
      <c r="F113" s="32"/>
      <c r="G113" s="32"/>
      <c r="H113" s="32"/>
      <c r="I113" s="32"/>
      <c r="J113" s="32"/>
      <c r="K113" s="32"/>
      <c r="L113" s="32"/>
      <c r="M113" s="32"/>
      <c r="N113" s="32"/>
      <c r="O113" s="32"/>
      <c r="W113" s="356"/>
      <c r="X113" s="356"/>
      <c r="Y113" s="356"/>
      <c r="Z113" s="356"/>
      <c r="AA113" s="356"/>
      <c r="AB113" s="357"/>
      <c r="AC113" s="357"/>
      <c r="AD113" s="357"/>
    </row>
    <row r="114" spans="1:30" ht="14.45" customHeight="1" x14ac:dyDescent="0.2">
      <c r="A114" s="3">
        <v>27</v>
      </c>
      <c r="B114" s="3"/>
      <c r="C114" s="3" t="s">
        <v>20</v>
      </c>
      <c r="D114" s="3"/>
      <c r="Q114" s="411"/>
      <c r="R114" s="432"/>
      <c r="S114" s="432"/>
      <c r="T114" s="432"/>
      <c r="U114" s="432"/>
      <c r="V114" s="432"/>
      <c r="W114" s="432"/>
      <c r="X114" s="432"/>
      <c r="Y114" s="432"/>
      <c r="Z114" s="432"/>
      <c r="AA114" s="432"/>
      <c r="AB114" s="432"/>
      <c r="AC114" s="432"/>
      <c r="AD114" s="432"/>
    </row>
    <row r="115" spans="1:30" ht="14.45" customHeight="1" x14ac:dyDescent="0.2">
      <c r="A115" s="3"/>
      <c r="B115" s="3"/>
      <c r="C115" s="3"/>
      <c r="D115" s="3"/>
      <c r="Q115" s="14"/>
      <c r="R115" s="82"/>
      <c r="S115" s="82"/>
      <c r="T115" s="82"/>
      <c r="U115" s="82"/>
      <c r="V115" s="82"/>
      <c r="W115" s="82"/>
      <c r="X115" s="82"/>
      <c r="Y115" s="82"/>
      <c r="Z115" s="82"/>
      <c r="AA115" s="82"/>
      <c r="AB115" s="82"/>
      <c r="AC115" s="82"/>
      <c r="AD115" s="82"/>
    </row>
    <row r="116" spans="1:30" ht="30.75" customHeight="1" x14ac:dyDescent="0.2">
      <c r="A116" s="3"/>
      <c r="B116" s="3"/>
      <c r="C116" s="379" t="s">
        <v>291</v>
      </c>
      <c r="D116" s="379"/>
      <c r="E116" s="379"/>
      <c r="F116" s="379"/>
      <c r="G116" s="379"/>
      <c r="H116" s="379"/>
      <c r="I116" s="379"/>
      <c r="J116" s="379"/>
      <c r="K116" s="379"/>
      <c r="L116" s="379"/>
      <c r="M116" s="379"/>
      <c r="N116" s="379"/>
      <c r="O116" s="379"/>
      <c r="Q116" s="14"/>
      <c r="R116" s="82"/>
      <c r="S116" s="82"/>
      <c r="T116" s="82"/>
      <c r="U116" s="82"/>
      <c r="V116" s="82"/>
      <c r="W116" s="82"/>
      <c r="X116" s="82"/>
      <c r="Y116" s="82"/>
      <c r="Z116" s="82"/>
      <c r="AA116" s="82"/>
      <c r="AB116" s="82"/>
      <c r="AC116" s="82"/>
      <c r="AD116" s="82"/>
    </row>
    <row r="117" spans="1:30" ht="14.45" customHeight="1" x14ac:dyDescent="0.2">
      <c r="A117" s="3"/>
      <c r="B117" s="3"/>
      <c r="C117" s="3"/>
      <c r="D117" s="3"/>
      <c r="M117" s="6" t="s">
        <v>91</v>
      </c>
      <c r="O117" s="6" t="s">
        <v>91</v>
      </c>
      <c r="Q117" s="14"/>
      <c r="R117" s="82"/>
      <c r="S117" s="82"/>
      <c r="T117" s="82"/>
      <c r="U117" s="82"/>
      <c r="V117" s="82"/>
      <c r="W117" s="82"/>
      <c r="X117" s="82"/>
      <c r="Y117" s="82"/>
      <c r="Z117" s="82"/>
      <c r="AA117" s="82"/>
      <c r="AB117" s="82"/>
      <c r="AC117" s="82"/>
      <c r="AD117" s="82"/>
    </row>
    <row r="118" spans="1:30" ht="14.45" customHeight="1" x14ac:dyDescent="0.2">
      <c r="A118" s="3"/>
      <c r="B118" s="3"/>
      <c r="C118" s="3"/>
      <c r="D118" s="3"/>
      <c r="M118" s="6" t="s">
        <v>284</v>
      </c>
      <c r="O118" s="6" t="s">
        <v>212</v>
      </c>
      <c r="Q118" s="14"/>
      <c r="R118" s="82"/>
      <c r="S118" s="82"/>
      <c r="T118" s="82"/>
      <c r="U118" s="82"/>
      <c r="V118" s="82"/>
      <c r="W118" s="82"/>
      <c r="X118" s="82"/>
      <c r="Y118" s="82"/>
      <c r="Z118" s="82"/>
      <c r="AA118" s="82"/>
      <c r="AB118" s="82"/>
      <c r="AC118" s="82"/>
      <c r="AD118" s="82"/>
    </row>
    <row r="119" spans="1:30" ht="14.45" customHeight="1" x14ac:dyDescent="0.2">
      <c r="A119" s="3"/>
      <c r="B119" s="3"/>
      <c r="C119" s="3"/>
      <c r="D119" s="3"/>
      <c r="M119" s="6" t="s">
        <v>3</v>
      </c>
      <c r="O119" s="6" t="s">
        <v>3</v>
      </c>
      <c r="Q119" s="14"/>
      <c r="R119" s="82"/>
      <c r="S119" s="82"/>
      <c r="T119" s="82"/>
      <c r="U119" s="82"/>
      <c r="V119" s="82"/>
      <c r="W119" s="82"/>
      <c r="X119" s="82"/>
      <c r="Y119" s="82"/>
      <c r="Z119" s="82"/>
      <c r="AA119" s="82"/>
      <c r="AB119" s="82"/>
      <c r="AC119" s="82"/>
      <c r="AD119" s="82"/>
    </row>
    <row r="120" spans="1:30" ht="14.45" customHeight="1" x14ac:dyDescent="0.2">
      <c r="A120" s="3"/>
      <c r="B120" s="3"/>
      <c r="C120" s="3" t="s">
        <v>99</v>
      </c>
      <c r="D120" s="3"/>
      <c r="M120" s="4"/>
      <c r="O120" s="17"/>
      <c r="Q120" s="14"/>
      <c r="R120" s="82"/>
      <c r="S120" s="82"/>
      <c r="T120" s="82"/>
      <c r="U120" s="82"/>
      <c r="V120" s="82"/>
      <c r="W120" s="82"/>
      <c r="X120" s="82"/>
      <c r="Y120" s="82"/>
      <c r="Z120" s="82"/>
      <c r="AA120" s="82"/>
      <c r="AB120" s="82"/>
      <c r="AC120" s="82"/>
      <c r="AD120" s="82"/>
    </row>
    <row r="121" spans="1:30" ht="14.45" customHeight="1" x14ac:dyDescent="0.2">
      <c r="A121" s="3"/>
      <c r="B121" s="3"/>
      <c r="C121" s="3"/>
      <c r="D121" s="3"/>
      <c r="M121" s="291"/>
      <c r="O121" s="297"/>
      <c r="Q121" s="293"/>
      <c r="R121" s="296"/>
      <c r="S121" s="296"/>
      <c r="T121" s="296"/>
      <c r="U121" s="296"/>
      <c r="V121" s="296"/>
      <c r="W121" s="296"/>
      <c r="X121" s="296"/>
      <c r="Y121" s="296"/>
      <c r="Z121" s="296"/>
      <c r="AA121" s="296"/>
      <c r="AB121" s="296"/>
      <c r="AC121" s="296"/>
      <c r="AD121" s="296"/>
    </row>
    <row r="122" spans="1:30" ht="14.45" customHeight="1" x14ac:dyDescent="0.2">
      <c r="A122" s="3"/>
      <c r="B122" s="3"/>
      <c r="C122" s="3" t="s">
        <v>29</v>
      </c>
      <c r="D122" s="3"/>
      <c r="M122" s="291"/>
      <c r="O122" s="297"/>
      <c r="Q122" s="293"/>
      <c r="R122" s="296"/>
      <c r="S122" s="296"/>
      <c r="T122" s="296"/>
      <c r="U122" s="296"/>
      <c r="V122" s="296"/>
      <c r="W122" s="296"/>
      <c r="X122" s="296"/>
      <c r="Y122" s="296"/>
      <c r="Z122" s="296"/>
      <c r="AA122" s="296"/>
      <c r="AB122" s="296"/>
      <c r="AC122" s="296"/>
      <c r="AD122" s="296"/>
    </row>
    <row r="123" spans="1:30" ht="14.45" customHeight="1" x14ac:dyDescent="0.2">
      <c r="A123" s="3"/>
      <c r="B123" s="3"/>
      <c r="C123" s="3"/>
      <c r="D123" s="3"/>
      <c r="M123" s="308"/>
      <c r="O123" s="312"/>
      <c r="Q123" s="309"/>
      <c r="R123" s="311"/>
      <c r="S123" s="311"/>
      <c r="T123" s="311"/>
      <c r="U123" s="311"/>
      <c r="V123" s="311"/>
      <c r="W123" s="311"/>
      <c r="X123" s="311"/>
      <c r="Y123" s="311"/>
      <c r="Z123" s="311"/>
      <c r="AA123" s="311"/>
      <c r="AB123" s="311"/>
      <c r="AC123" s="311"/>
      <c r="AD123" s="311"/>
    </row>
    <row r="124" spans="1:30" ht="14.45" customHeight="1" x14ac:dyDescent="0.2">
      <c r="A124" s="3"/>
      <c r="B124" s="3"/>
      <c r="C124" s="2" t="s">
        <v>130</v>
      </c>
      <c r="D124" s="3"/>
      <c r="M124" s="291"/>
      <c r="O124" s="297"/>
      <c r="Q124" s="293"/>
      <c r="R124" s="296"/>
      <c r="S124" s="296"/>
      <c r="T124" s="296"/>
      <c r="U124" s="296"/>
      <c r="V124" s="296"/>
      <c r="W124" s="296"/>
      <c r="X124" s="296"/>
      <c r="Y124" s="296"/>
      <c r="Z124" s="296"/>
      <c r="AA124" s="296"/>
      <c r="AB124" s="296"/>
      <c r="AC124" s="296"/>
      <c r="AD124" s="296"/>
    </row>
    <row r="125" spans="1:30" ht="14.45" customHeight="1" x14ac:dyDescent="0.2">
      <c r="A125" s="3"/>
      <c r="B125" s="3"/>
      <c r="D125" s="2" t="s">
        <v>340</v>
      </c>
      <c r="M125" s="23">
        <v>65150</v>
      </c>
      <c r="O125" s="321">
        <v>0</v>
      </c>
      <c r="Q125" s="293"/>
      <c r="R125" s="296"/>
      <c r="S125" s="296"/>
      <c r="T125" s="296"/>
      <c r="U125" s="296"/>
      <c r="V125" s="296"/>
      <c r="W125" s="296"/>
      <c r="X125" s="296"/>
      <c r="Y125" s="296"/>
      <c r="Z125" s="296"/>
      <c r="AA125" s="296"/>
      <c r="AB125" s="296"/>
      <c r="AC125" s="296"/>
      <c r="AD125" s="296"/>
    </row>
    <row r="126" spans="1:30" ht="14.45" customHeight="1" x14ac:dyDescent="0.2">
      <c r="A126" s="3"/>
      <c r="B126" s="3"/>
      <c r="C126" s="3"/>
      <c r="D126" s="3"/>
      <c r="M126" s="23"/>
      <c r="O126" s="321"/>
      <c r="Q126" s="309"/>
      <c r="R126" s="311"/>
      <c r="S126" s="311"/>
      <c r="T126" s="311"/>
      <c r="U126" s="311"/>
      <c r="V126" s="311"/>
      <c r="W126" s="311"/>
      <c r="X126" s="311"/>
      <c r="Y126" s="311"/>
      <c r="Z126" s="311"/>
      <c r="AA126" s="311"/>
      <c r="AB126" s="311"/>
      <c r="AC126" s="311"/>
      <c r="AD126" s="311"/>
    </row>
    <row r="127" spans="1:30" ht="14.45" customHeight="1" x14ac:dyDescent="0.2">
      <c r="A127" s="3"/>
      <c r="B127" s="3"/>
      <c r="C127" s="3" t="s">
        <v>111</v>
      </c>
      <c r="D127" s="3"/>
      <c r="M127" s="4"/>
      <c r="O127" s="17"/>
      <c r="Q127" s="14"/>
      <c r="R127" s="82"/>
      <c r="S127" s="82"/>
      <c r="T127" s="82"/>
      <c r="U127" s="82"/>
      <c r="V127" s="82"/>
      <c r="W127" s="82"/>
      <c r="X127" s="82"/>
      <c r="Y127" s="82"/>
      <c r="Z127" s="82"/>
      <c r="AA127" s="82"/>
      <c r="AB127" s="82"/>
      <c r="AC127" s="82"/>
      <c r="AD127" s="82"/>
    </row>
    <row r="128" spans="1:30" ht="14.45" customHeight="1" x14ac:dyDescent="0.2">
      <c r="A128" s="3"/>
      <c r="B128" s="3"/>
      <c r="M128" s="23"/>
      <c r="N128" s="35"/>
      <c r="O128" s="23"/>
      <c r="Q128" s="14"/>
      <c r="R128" s="82"/>
      <c r="S128" s="82"/>
      <c r="T128" s="82"/>
      <c r="U128" s="82"/>
      <c r="V128" s="82"/>
      <c r="W128" s="82"/>
      <c r="X128" s="82"/>
      <c r="Y128" s="82"/>
      <c r="Z128" s="82"/>
      <c r="AA128" s="82"/>
      <c r="AB128" s="82"/>
      <c r="AC128" s="82"/>
      <c r="AD128" s="82"/>
    </row>
    <row r="129" spans="1:30" ht="14.45" customHeight="1" x14ac:dyDescent="0.2">
      <c r="A129" s="3"/>
      <c r="B129" s="3"/>
      <c r="C129" s="2" t="s">
        <v>130</v>
      </c>
      <c r="M129" s="23"/>
      <c r="N129" s="35"/>
      <c r="O129" s="23"/>
      <c r="Q129" s="14"/>
      <c r="R129" s="82"/>
      <c r="S129" s="82"/>
      <c r="T129" s="82"/>
      <c r="U129" s="82"/>
      <c r="V129" s="82"/>
      <c r="W129" s="82"/>
      <c r="X129" s="82"/>
      <c r="Y129" s="82"/>
      <c r="Z129" s="82"/>
      <c r="AA129" s="82"/>
      <c r="AB129" s="82"/>
      <c r="AC129" s="82"/>
      <c r="AD129" s="82"/>
    </row>
    <row r="130" spans="1:30" ht="14.45" customHeight="1" x14ac:dyDescent="0.2">
      <c r="A130" s="3"/>
      <c r="B130" s="3"/>
      <c r="D130" s="2" t="s">
        <v>131</v>
      </c>
      <c r="M130" s="23">
        <v>200000</v>
      </c>
      <c r="N130" s="35"/>
      <c r="O130" s="23">
        <v>150000</v>
      </c>
      <c r="Q130" s="14"/>
      <c r="R130" s="82"/>
      <c r="S130" s="82"/>
      <c r="T130" s="82"/>
      <c r="U130" s="82"/>
      <c r="V130" s="82"/>
      <c r="W130" s="82"/>
      <c r="X130" s="82"/>
      <c r="Y130" s="82"/>
      <c r="Z130" s="82"/>
      <c r="AA130" s="82"/>
      <c r="AB130" s="82"/>
      <c r="AC130" s="82"/>
      <c r="AD130" s="82"/>
    </row>
    <row r="131" spans="1:30" ht="14.45" hidden="1" customHeight="1" x14ac:dyDescent="0.2">
      <c r="A131" s="3"/>
      <c r="B131" s="3"/>
      <c r="M131" s="23"/>
      <c r="N131" s="35"/>
      <c r="O131" s="23"/>
      <c r="Q131" s="14"/>
      <c r="R131" s="82"/>
      <c r="S131" s="82"/>
      <c r="T131" s="82"/>
      <c r="U131" s="82"/>
      <c r="V131" s="82"/>
      <c r="W131" s="82"/>
      <c r="X131" s="82"/>
      <c r="Y131" s="82"/>
      <c r="Z131" s="82"/>
      <c r="AA131" s="82"/>
      <c r="AB131" s="82"/>
      <c r="AC131" s="82"/>
      <c r="AD131" s="82"/>
    </row>
    <row r="132" spans="1:30" ht="14.45" hidden="1" customHeight="1" x14ac:dyDescent="0.2">
      <c r="A132" s="3"/>
      <c r="B132" s="3"/>
      <c r="C132" s="3" t="s">
        <v>29</v>
      </c>
      <c r="M132" s="23"/>
      <c r="N132" s="35"/>
      <c r="O132" s="23"/>
      <c r="Q132" s="14"/>
      <c r="R132" s="82"/>
      <c r="S132" s="82"/>
      <c r="T132" s="82"/>
      <c r="U132" s="82"/>
      <c r="V132" s="82"/>
      <c r="W132" s="82"/>
      <c r="X132" s="82"/>
      <c r="Y132" s="82"/>
      <c r="Z132" s="82"/>
      <c r="AA132" s="82"/>
      <c r="AB132" s="82"/>
      <c r="AC132" s="82"/>
      <c r="AD132" s="82"/>
    </row>
    <row r="133" spans="1:30" ht="14.45" hidden="1" customHeight="1" x14ac:dyDescent="0.2">
      <c r="A133" s="3"/>
      <c r="B133" s="3"/>
      <c r="C133" s="2" t="s">
        <v>96</v>
      </c>
      <c r="D133" s="3"/>
      <c r="M133" s="23"/>
      <c r="N133" s="35"/>
      <c r="O133" s="23"/>
      <c r="Q133" s="14"/>
      <c r="R133" s="82"/>
      <c r="S133" s="82"/>
      <c r="T133" s="82"/>
      <c r="U133" s="82"/>
      <c r="V133" s="82"/>
      <c r="W133" s="82"/>
      <c r="X133" s="82"/>
      <c r="Y133" s="82"/>
      <c r="Z133" s="82"/>
      <c r="AA133" s="82"/>
      <c r="AB133" s="82"/>
      <c r="AC133" s="82"/>
      <c r="AD133" s="82"/>
    </row>
    <row r="134" spans="1:30" ht="14.45" hidden="1" customHeight="1" x14ac:dyDescent="0.2">
      <c r="A134" s="3"/>
      <c r="B134" s="3"/>
      <c r="D134" s="2" t="s">
        <v>97</v>
      </c>
      <c r="M134" s="23">
        <v>0</v>
      </c>
      <c r="N134" s="35"/>
      <c r="O134" s="23">
        <v>0</v>
      </c>
      <c r="Q134" s="14"/>
      <c r="R134" s="82"/>
      <c r="S134" s="82"/>
      <c r="T134" s="82"/>
      <c r="U134" s="82"/>
      <c r="V134" s="82"/>
      <c r="W134" s="82"/>
      <c r="X134" s="82"/>
      <c r="Y134" s="82"/>
      <c r="Z134" s="82"/>
      <c r="AA134" s="82"/>
      <c r="AB134" s="82"/>
      <c r="AC134" s="82"/>
      <c r="AD134" s="82"/>
    </row>
    <row r="135" spans="1:30" ht="14.45" customHeight="1" x14ac:dyDescent="0.2">
      <c r="D135" s="44"/>
      <c r="K135" s="21"/>
      <c r="M135" s="34"/>
      <c r="N135" s="35"/>
      <c r="O135" s="34"/>
    </row>
    <row r="136" spans="1:30" ht="14.45" customHeight="1" thickBot="1" x14ac:dyDescent="0.25">
      <c r="D136" s="44"/>
      <c r="K136" s="21"/>
      <c r="M136" s="123">
        <f>SUM(M125:M135)</f>
        <v>265150</v>
      </c>
      <c r="N136" s="144"/>
      <c r="O136" s="123">
        <f>SUM(O128:O135)</f>
        <v>150000</v>
      </c>
    </row>
    <row r="137" spans="1:30" ht="14.45" customHeight="1" x14ac:dyDescent="0.2">
      <c r="D137" s="44"/>
      <c r="K137" s="21"/>
      <c r="M137" s="58"/>
      <c r="N137" s="144"/>
      <c r="O137" s="58"/>
    </row>
    <row r="138" spans="1:30" ht="14.45" customHeight="1" x14ac:dyDescent="0.2">
      <c r="D138" s="44"/>
      <c r="K138" s="21"/>
      <c r="M138" s="58"/>
      <c r="N138" s="144"/>
      <c r="O138" s="58"/>
    </row>
    <row r="139" spans="1:30" ht="14.45" customHeight="1" x14ac:dyDescent="0.2">
      <c r="D139" s="44"/>
      <c r="K139" s="21"/>
      <c r="M139" s="38"/>
      <c r="N139" s="36"/>
      <c r="O139" s="38"/>
    </row>
    <row r="140" spans="1:30" ht="14.45" customHeight="1" x14ac:dyDescent="0.2">
      <c r="A140" s="3">
        <v>28</v>
      </c>
      <c r="B140" s="3"/>
      <c r="C140" s="3" t="s">
        <v>5</v>
      </c>
      <c r="D140" s="3"/>
    </row>
    <row r="141" spans="1:30" ht="14.45" customHeight="1" x14ac:dyDescent="0.2">
      <c r="M141" s="31"/>
    </row>
    <row r="142" spans="1:30" ht="30" customHeight="1" x14ac:dyDescent="0.2">
      <c r="C142" s="379" t="s">
        <v>0</v>
      </c>
      <c r="D142" s="379"/>
      <c r="E142" s="379"/>
      <c r="F142" s="379"/>
      <c r="G142" s="379"/>
      <c r="H142" s="379"/>
      <c r="I142" s="379"/>
      <c r="J142" s="379"/>
      <c r="K142" s="379"/>
      <c r="L142" s="379"/>
      <c r="M142" s="379"/>
      <c r="N142" s="379"/>
      <c r="O142" s="379"/>
      <c r="Q142" s="370"/>
      <c r="R142" s="370"/>
      <c r="S142" s="370"/>
      <c r="T142" s="370"/>
      <c r="U142" s="370"/>
      <c r="V142" s="370"/>
      <c r="W142" s="370"/>
      <c r="X142" s="370"/>
      <c r="Y142" s="370"/>
    </row>
    <row r="143" spans="1:30" ht="14.45" customHeight="1" x14ac:dyDescent="0.2">
      <c r="C143" s="4"/>
      <c r="D143" s="4"/>
      <c r="E143" s="4"/>
      <c r="F143" s="4"/>
      <c r="G143" s="4"/>
      <c r="H143" s="4"/>
      <c r="I143" s="4"/>
      <c r="J143" s="4"/>
      <c r="K143" s="4"/>
      <c r="L143" s="4"/>
      <c r="M143" s="4"/>
      <c r="N143" s="59"/>
      <c r="O143" s="59"/>
      <c r="Q143" s="9"/>
      <c r="R143" s="9"/>
      <c r="S143" s="9"/>
      <c r="T143" s="9"/>
      <c r="U143" s="9"/>
      <c r="V143" s="9"/>
      <c r="W143" s="9"/>
      <c r="X143" s="9"/>
      <c r="Y143" s="9"/>
    </row>
    <row r="144" spans="1:30" ht="14.45" customHeight="1" x14ac:dyDescent="0.2">
      <c r="A144" s="3">
        <v>29</v>
      </c>
      <c r="B144" s="3"/>
      <c r="C144" s="3" t="s">
        <v>52</v>
      </c>
      <c r="D144" s="3"/>
      <c r="X144" s="31"/>
    </row>
    <row r="146" spans="1:27" ht="38.25" customHeight="1" x14ac:dyDescent="0.2">
      <c r="C146" s="379" t="s">
        <v>251</v>
      </c>
      <c r="D146" s="379"/>
      <c r="E146" s="379"/>
      <c r="F146" s="379"/>
      <c r="G146" s="379"/>
      <c r="H146" s="379"/>
      <c r="I146" s="379"/>
      <c r="J146" s="379"/>
      <c r="K146" s="379"/>
      <c r="L146" s="379"/>
      <c r="M146" s="379"/>
      <c r="N146" s="379"/>
      <c r="O146" s="379"/>
      <c r="Q146" s="382"/>
      <c r="R146" s="382"/>
      <c r="S146" s="382"/>
      <c r="T146" s="382"/>
      <c r="U146" s="382"/>
      <c r="V146" s="382"/>
      <c r="W146" s="382"/>
      <c r="X146" s="382"/>
      <c r="Y146" s="382"/>
      <c r="Z146" s="382"/>
      <c r="AA146" s="382"/>
    </row>
    <row r="147" spans="1:27" ht="18.75" customHeight="1" x14ac:dyDescent="0.2">
      <c r="C147" s="4"/>
      <c r="D147" s="4"/>
      <c r="E147" s="4"/>
      <c r="F147" s="4"/>
      <c r="G147" s="4"/>
      <c r="H147" s="4"/>
      <c r="I147" s="4"/>
      <c r="J147" s="4"/>
      <c r="K147" s="4"/>
      <c r="L147" s="4"/>
      <c r="M147" s="4"/>
      <c r="N147" s="4"/>
      <c r="O147" s="4"/>
      <c r="Q147" s="74"/>
      <c r="R147" s="74"/>
      <c r="S147" s="74"/>
      <c r="T147" s="74"/>
      <c r="U147" s="74"/>
      <c r="V147" s="74"/>
      <c r="W147" s="74"/>
      <c r="X147" s="74"/>
      <c r="Y147" s="74"/>
      <c r="Z147" s="74"/>
      <c r="AA147" s="74"/>
    </row>
    <row r="148" spans="1:27" ht="14.45" customHeight="1" x14ac:dyDescent="0.2">
      <c r="A148" s="3">
        <v>30</v>
      </c>
      <c r="B148" s="3"/>
      <c r="C148" s="3" t="s">
        <v>217</v>
      </c>
      <c r="D148" s="3"/>
    </row>
    <row r="149" spans="1:27" ht="14.45" customHeight="1" x14ac:dyDescent="0.2">
      <c r="A149" s="3"/>
      <c r="B149" s="3"/>
      <c r="C149" s="3"/>
      <c r="D149" s="3"/>
    </row>
    <row r="150" spans="1:27" ht="22.5" customHeight="1" x14ac:dyDescent="0.2">
      <c r="A150" s="3"/>
      <c r="C150" s="379" t="s">
        <v>234</v>
      </c>
      <c r="D150" s="379"/>
      <c r="E150" s="379"/>
      <c r="F150" s="379"/>
      <c r="G150" s="379"/>
      <c r="H150" s="379"/>
      <c r="I150" s="379"/>
      <c r="J150" s="379"/>
      <c r="K150" s="379"/>
      <c r="L150" s="379"/>
      <c r="M150" s="379"/>
      <c r="N150" s="379"/>
      <c r="O150" s="379"/>
      <c r="P150" s="82"/>
      <c r="V150" s="6"/>
      <c r="X150" s="27"/>
      <c r="Y150" s="27"/>
      <c r="Z150" s="27"/>
      <c r="AA150" s="59"/>
    </row>
    <row r="151" spans="1:27" ht="12.75" customHeight="1" x14ac:dyDescent="0.2">
      <c r="C151" s="4"/>
      <c r="D151" s="4"/>
      <c r="E151" s="4"/>
      <c r="F151" s="4"/>
      <c r="G151" s="4"/>
      <c r="H151" s="4"/>
      <c r="I151" s="4"/>
      <c r="J151" s="4"/>
      <c r="K151" s="4"/>
      <c r="L151" s="4"/>
      <c r="M151" s="4"/>
      <c r="N151" s="4"/>
      <c r="O151" s="4"/>
      <c r="Q151" s="74"/>
      <c r="R151" s="74"/>
      <c r="S151" s="74"/>
      <c r="T151" s="74"/>
      <c r="U151" s="74"/>
      <c r="V151" s="74"/>
      <c r="W151" s="74"/>
      <c r="X151" s="74"/>
      <c r="Y151" s="74"/>
      <c r="Z151" s="74"/>
      <c r="AA151" s="74"/>
    </row>
    <row r="152" spans="1:27" ht="14.45" customHeight="1" x14ac:dyDescent="0.2">
      <c r="C152" s="74"/>
      <c r="D152" s="74"/>
      <c r="E152" s="74"/>
      <c r="F152" s="74"/>
      <c r="G152" s="74"/>
      <c r="H152" s="74"/>
      <c r="I152" s="74"/>
      <c r="J152" s="74"/>
      <c r="K152" s="74"/>
      <c r="L152" s="74"/>
      <c r="M152" s="74"/>
      <c r="N152" s="74"/>
      <c r="O152" s="74"/>
      <c r="Q152" s="74"/>
      <c r="R152" s="74"/>
      <c r="S152" s="74"/>
      <c r="T152" s="74"/>
      <c r="U152" s="74"/>
      <c r="V152" s="74"/>
      <c r="W152" s="74"/>
      <c r="X152" s="74"/>
      <c r="Y152" s="74"/>
      <c r="Z152" s="74"/>
      <c r="AA152" s="74"/>
    </row>
    <row r="153" spans="1:27" ht="14.45" customHeight="1" x14ac:dyDescent="0.2">
      <c r="A153" s="3">
        <v>31</v>
      </c>
      <c r="C153" s="3" t="s">
        <v>23</v>
      </c>
    </row>
    <row r="154" spans="1:27" ht="14.45" customHeight="1" x14ac:dyDescent="0.2">
      <c r="A154" s="3"/>
      <c r="C154" s="3"/>
      <c r="I154" s="419" t="s">
        <v>125</v>
      </c>
      <c r="J154" s="419"/>
      <c r="K154" s="419"/>
      <c r="L154" s="419"/>
      <c r="M154" s="419"/>
      <c r="N154" s="419"/>
      <c r="O154" s="419"/>
    </row>
    <row r="155" spans="1:27" ht="14.45" customHeight="1" x14ac:dyDescent="0.2">
      <c r="C155" s="14"/>
      <c r="D155" s="3"/>
      <c r="E155" s="14"/>
      <c r="F155" s="14"/>
      <c r="G155" s="14"/>
      <c r="H155" s="14"/>
      <c r="I155" s="419" t="s">
        <v>285</v>
      </c>
      <c r="J155" s="419"/>
      <c r="K155" s="419"/>
      <c r="M155" s="419" t="s">
        <v>286</v>
      </c>
      <c r="N155" s="419"/>
      <c r="O155" s="419"/>
    </row>
    <row r="156" spans="1:27" ht="14.45" customHeight="1" x14ac:dyDescent="0.2">
      <c r="C156" s="14"/>
      <c r="D156" s="3"/>
      <c r="E156" s="14"/>
      <c r="F156" s="14"/>
      <c r="G156" s="14"/>
      <c r="H156" s="14"/>
      <c r="I156" s="275" t="s">
        <v>29</v>
      </c>
      <c r="K156" s="275" t="s">
        <v>59</v>
      </c>
      <c r="L156" s="7"/>
      <c r="M156" s="6" t="s">
        <v>29</v>
      </c>
      <c r="O156" s="6" t="s">
        <v>59</v>
      </c>
    </row>
    <row r="157" spans="1:27" ht="14.45" customHeight="1" x14ac:dyDescent="0.2">
      <c r="C157" s="14"/>
      <c r="D157" s="14"/>
      <c r="E157" s="14"/>
      <c r="F157" s="14"/>
      <c r="G157" s="14"/>
      <c r="H157" s="14"/>
      <c r="I157" s="275" t="s">
        <v>60</v>
      </c>
      <c r="K157" s="275" t="s">
        <v>60</v>
      </c>
      <c r="L157" s="7"/>
      <c r="M157" s="6" t="s">
        <v>60</v>
      </c>
      <c r="O157" s="6" t="s">
        <v>60</v>
      </c>
    </row>
    <row r="158" spans="1:27" ht="14.45" customHeight="1" x14ac:dyDescent="0.2">
      <c r="C158" s="14"/>
      <c r="D158" s="14"/>
      <c r="E158" s="14"/>
      <c r="F158" s="14"/>
      <c r="G158" s="14"/>
      <c r="H158" s="14"/>
      <c r="I158" s="275"/>
      <c r="K158" s="161"/>
      <c r="L158" s="7"/>
      <c r="M158" s="6"/>
      <c r="O158" s="161"/>
    </row>
    <row r="159" spans="1:27" ht="14.45" customHeight="1" x14ac:dyDescent="0.2">
      <c r="C159" s="43" t="s">
        <v>142</v>
      </c>
      <c r="D159" s="118" t="s">
        <v>26</v>
      </c>
      <c r="E159" s="14"/>
      <c r="F159" s="14"/>
      <c r="G159" s="14"/>
      <c r="H159" s="14"/>
      <c r="I159" s="284"/>
      <c r="L159" s="14"/>
      <c r="M159" s="14"/>
    </row>
    <row r="160" spans="1:27" ht="14.45" customHeight="1" x14ac:dyDescent="0.2">
      <c r="C160" s="14"/>
      <c r="D160" s="3"/>
      <c r="E160" s="14"/>
      <c r="F160" s="14"/>
      <c r="G160" s="14"/>
      <c r="H160" s="14"/>
      <c r="I160" s="185"/>
      <c r="L160" s="14"/>
      <c r="M160" s="185"/>
    </row>
    <row r="161" spans="3:15" s="36" customFormat="1" ht="27.75" customHeight="1" thickBot="1" x14ac:dyDescent="0.25">
      <c r="C161" s="45"/>
      <c r="D161" s="9" t="s">
        <v>24</v>
      </c>
      <c r="E161" s="45"/>
      <c r="F161" s="45"/>
      <c r="G161" s="6" t="s">
        <v>3</v>
      </c>
      <c r="H161" s="139"/>
      <c r="I161" s="120">
        <f>PL!F42</f>
        <v>19886</v>
      </c>
      <c r="J161" s="89"/>
      <c r="K161" s="120">
        <f>PL!H42</f>
        <v>32164</v>
      </c>
      <c r="L161" s="154"/>
      <c r="M161" s="120">
        <f>PL!J42</f>
        <v>32952</v>
      </c>
      <c r="N161" s="89"/>
      <c r="O161" s="120">
        <f>PL!L42</f>
        <v>53997</v>
      </c>
    </row>
    <row r="162" spans="3:15" ht="14.45" customHeight="1" x14ac:dyDescent="0.2">
      <c r="C162" s="14"/>
      <c r="E162" s="14"/>
      <c r="F162" s="14"/>
      <c r="G162" s="43"/>
      <c r="H162" s="140"/>
      <c r="I162" s="155"/>
      <c r="J162" s="29"/>
      <c r="K162" s="155"/>
      <c r="L162" s="156"/>
      <c r="M162" s="155"/>
      <c r="N162" s="29"/>
      <c r="O162" s="155"/>
    </row>
    <row r="163" spans="3:15" ht="32.25" customHeight="1" thickBot="1" x14ac:dyDescent="0.25">
      <c r="C163" s="14"/>
      <c r="D163" s="370" t="s">
        <v>58</v>
      </c>
      <c r="E163" s="369"/>
      <c r="F163" s="14"/>
      <c r="G163" s="121" t="s">
        <v>25</v>
      </c>
      <c r="H163" s="139"/>
      <c r="I163" s="163">
        <f>BS!C24*2</f>
        <v>517326</v>
      </c>
      <c r="J163" s="30"/>
      <c r="K163" s="163">
        <v>505980</v>
      </c>
      <c r="L163" s="157"/>
      <c r="M163" s="163">
        <f>BS!C24*2</f>
        <v>517326</v>
      </c>
      <c r="N163" s="30"/>
      <c r="O163" s="163">
        <v>505980</v>
      </c>
    </row>
    <row r="164" spans="3:15" ht="8.25" customHeight="1" x14ac:dyDescent="0.2">
      <c r="C164" s="14"/>
      <c r="D164" s="9"/>
      <c r="E164" s="9"/>
      <c r="F164" s="14"/>
      <c r="G164" s="121"/>
      <c r="H164" s="139"/>
      <c r="I164" s="24"/>
      <c r="J164" s="30"/>
      <c r="K164" s="24"/>
      <c r="L164" s="119"/>
      <c r="M164" s="24"/>
      <c r="N164" s="30"/>
      <c r="O164" s="24"/>
    </row>
    <row r="165" spans="3:15" s="36" customFormat="1" ht="19.5" customHeight="1" thickBot="1" x14ac:dyDescent="0.25">
      <c r="C165" s="45"/>
      <c r="D165" s="36" t="s">
        <v>26</v>
      </c>
      <c r="E165" s="45"/>
      <c r="F165" s="45"/>
      <c r="G165" s="122" t="s">
        <v>27</v>
      </c>
      <c r="H165" s="142"/>
      <c r="I165" s="151">
        <f>+I161/I163*100</f>
        <v>3.8439977886284469</v>
      </c>
      <c r="J165" s="152"/>
      <c r="K165" s="151">
        <f>+K161/K163*100</f>
        <v>6.3567729949800382</v>
      </c>
      <c r="L165" s="153"/>
      <c r="M165" s="151">
        <f>+M161/M163*100</f>
        <v>6.3696779206921752</v>
      </c>
      <c r="N165" s="152"/>
      <c r="O165" s="151">
        <f>+O161/O163*100</f>
        <v>10.671765682438041</v>
      </c>
    </row>
    <row r="166" spans="3:15" ht="11.25" customHeight="1" x14ac:dyDescent="0.2">
      <c r="C166" s="14"/>
      <c r="D166" s="9"/>
      <c r="E166" s="9"/>
      <c r="F166" s="14"/>
      <c r="G166" s="141"/>
      <c r="H166" s="139"/>
      <c r="I166" s="24"/>
      <c r="J166" s="30"/>
      <c r="K166" s="24"/>
      <c r="L166" s="119"/>
      <c r="M166" s="24"/>
      <c r="N166" s="30"/>
      <c r="O166" s="24"/>
    </row>
    <row r="167" spans="3:15" ht="14.45" customHeight="1" x14ac:dyDescent="0.2">
      <c r="C167" s="43" t="s">
        <v>143</v>
      </c>
      <c r="D167" s="118" t="s">
        <v>67</v>
      </c>
      <c r="E167" s="14"/>
      <c r="F167" s="14"/>
      <c r="G167" s="14"/>
      <c r="H167" s="14"/>
      <c r="I167" s="284"/>
      <c r="L167" s="14"/>
      <c r="M167" s="14"/>
    </row>
    <row r="168" spans="3:15" ht="14.45" customHeight="1" x14ac:dyDescent="0.2">
      <c r="C168" s="14"/>
      <c r="D168" s="3"/>
      <c r="E168" s="14"/>
      <c r="F168" s="14"/>
      <c r="G168" s="14"/>
      <c r="H168" s="14"/>
      <c r="I168" s="284"/>
      <c r="L168" s="14"/>
      <c r="M168" s="14"/>
    </row>
    <row r="169" spans="3:15" s="36" customFormat="1" ht="27.75" customHeight="1" thickBot="1" x14ac:dyDescent="0.25">
      <c r="C169" s="45"/>
      <c r="D169" s="9" t="s">
        <v>24</v>
      </c>
      <c r="E169" s="45"/>
      <c r="F169" s="45"/>
      <c r="G169" s="6" t="s">
        <v>3</v>
      </c>
      <c r="H169" s="139"/>
      <c r="I169" s="120">
        <f>I161</f>
        <v>19886</v>
      </c>
      <c r="J169" s="89"/>
      <c r="K169" s="120">
        <f>K161</f>
        <v>32164</v>
      </c>
      <c r="L169" s="154"/>
      <c r="M169" s="120">
        <f>M161</f>
        <v>32952</v>
      </c>
      <c r="N169" s="89"/>
      <c r="O169" s="120">
        <f>O161</f>
        <v>53997</v>
      </c>
    </row>
    <row r="170" spans="3:15" ht="14.45" customHeight="1" x14ac:dyDescent="0.2">
      <c r="C170" s="14"/>
      <c r="E170" s="14"/>
      <c r="F170" s="14"/>
      <c r="G170" s="43"/>
      <c r="H170" s="140"/>
      <c r="I170" s="155"/>
      <c r="J170" s="29"/>
      <c r="K170" s="155"/>
      <c r="L170" s="156"/>
      <c r="M170" s="155"/>
      <c r="N170" s="29"/>
      <c r="O170" s="155"/>
    </row>
    <row r="171" spans="3:15" ht="30.75" customHeight="1" x14ac:dyDescent="0.2">
      <c r="C171" s="14"/>
      <c r="D171" s="370" t="s">
        <v>58</v>
      </c>
      <c r="E171" s="369"/>
      <c r="F171" s="14"/>
      <c r="G171" s="121" t="s">
        <v>25</v>
      </c>
      <c r="H171" s="139"/>
      <c r="I171" s="214">
        <f>I163</f>
        <v>517326</v>
      </c>
      <c r="J171" s="30"/>
      <c r="K171" s="24">
        <f>K163</f>
        <v>505980</v>
      </c>
      <c r="L171" s="157"/>
      <c r="M171" s="214">
        <f>M163</f>
        <v>517326</v>
      </c>
      <c r="N171" s="30"/>
      <c r="O171" s="24">
        <f>O163</f>
        <v>505980</v>
      </c>
    </row>
    <row r="172" spans="3:15" ht="29.25" customHeight="1" x14ac:dyDescent="0.2">
      <c r="C172" s="14"/>
      <c r="D172" s="370" t="s">
        <v>204</v>
      </c>
      <c r="E172" s="369"/>
      <c r="F172" s="9"/>
      <c r="G172" s="121" t="s">
        <v>25</v>
      </c>
      <c r="H172" s="139"/>
      <c r="I172" s="24">
        <f>38209-20666-552+8763-8229.7+5817.5</f>
        <v>23341.8</v>
      </c>
      <c r="J172" s="30"/>
      <c r="K172" s="24">
        <v>28869</v>
      </c>
      <c r="L172" s="157"/>
      <c r="M172" s="24">
        <f>38209-20666-552+8763-8229.7+5817.5</f>
        <v>23341.8</v>
      </c>
      <c r="N172" s="30"/>
      <c r="O172" s="24">
        <v>28869</v>
      </c>
    </row>
    <row r="173" spans="3:15" ht="34.5" customHeight="1" thickBot="1" x14ac:dyDescent="0.25">
      <c r="C173" s="14"/>
      <c r="D173" s="370" t="s">
        <v>170</v>
      </c>
      <c r="E173" s="369"/>
      <c r="F173" s="14"/>
      <c r="G173" s="121" t="s">
        <v>25</v>
      </c>
      <c r="H173" s="139"/>
      <c r="I173" s="176">
        <f>SUM(I171:I172)</f>
        <v>540667.80000000005</v>
      </c>
      <c r="J173" s="30"/>
      <c r="K173" s="176">
        <f>SUM(K171:K172)</f>
        <v>534849</v>
      </c>
      <c r="L173" s="157"/>
      <c r="M173" s="176">
        <f>SUM(M171:M172)</f>
        <v>540667.80000000005</v>
      </c>
      <c r="N173" s="30"/>
      <c r="O173" s="176">
        <f>SUM(O171:O172)</f>
        <v>534849</v>
      </c>
    </row>
    <row r="174" spans="3:15" ht="15" customHeight="1" thickTop="1" x14ac:dyDescent="0.2">
      <c r="C174" s="14"/>
      <c r="D174" s="9"/>
      <c r="E174" s="9"/>
      <c r="F174" s="14"/>
      <c r="G174" s="121"/>
      <c r="H174" s="139"/>
      <c r="I174" s="24"/>
      <c r="J174" s="30"/>
      <c r="K174" s="24"/>
      <c r="L174" s="119"/>
      <c r="M174" s="24"/>
      <c r="N174" s="30"/>
      <c r="O174" s="24"/>
    </row>
    <row r="175" spans="3:15" s="36" customFormat="1" ht="19.5" customHeight="1" thickBot="1" x14ac:dyDescent="0.25">
      <c r="C175" s="45"/>
      <c r="D175" s="36" t="s">
        <v>67</v>
      </c>
      <c r="E175" s="45"/>
      <c r="F175" s="45"/>
      <c r="G175" s="122" t="s">
        <v>27</v>
      </c>
      <c r="H175" s="142"/>
      <c r="I175" s="213">
        <f>+I169/I173*100</f>
        <v>3.6780440780826971</v>
      </c>
      <c r="J175" s="152"/>
      <c r="K175" s="177">
        <f>+K169/K173*100</f>
        <v>6.0136599301859031</v>
      </c>
      <c r="L175" s="153"/>
      <c r="M175" s="213">
        <f>+M169/M173*100</f>
        <v>6.0946851282802488</v>
      </c>
      <c r="N175" s="152"/>
      <c r="O175" s="177">
        <f>+O169/O173*100</f>
        <v>10.095746649989062</v>
      </c>
    </row>
    <row r="176" spans="3:15" s="36" customFormat="1" ht="19.5" customHeight="1" x14ac:dyDescent="0.2">
      <c r="C176" s="45"/>
      <c r="E176" s="45"/>
      <c r="F176" s="45"/>
      <c r="H176" s="142"/>
      <c r="I176" s="162"/>
      <c r="J176" s="152"/>
      <c r="K176" s="122"/>
      <c r="L176" s="153"/>
      <c r="M176" s="186"/>
      <c r="N176" s="152"/>
      <c r="O176" s="162"/>
    </row>
    <row r="177" spans="1:16" s="36" customFormat="1" ht="19.5" customHeight="1" x14ac:dyDescent="0.2">
      <c r="C177" s="45"/>
      <c r="E177" s="45"/>
      <c r="F177" s="45"/>
      <c r="H177" s="142"/>
      <c r="I177" s="162"/>
      <c r="J177" s="152"/>
      <c r="K177" s="122"/>
      <c r="L177" s="153"/>
      <c r="M177" s="162"/>
      <c r="N177" s="152"/>
      <c r="O177" s="162"/>
    </row>
    <row r="178" spans="1:16" ht="14.45" customHeight="1" x14ac:dyDescent="0.2">
      <c r="D178" s="4"/>
      <c r="E178" s="4"/>
      <c r="F178" s="4"/>
      <c r="G178" s="4"/>
      <c r="H178" s="4"/>
      <c r="I178" s="4"/>
      <c r="J178" s="4"/>
      <c r="K178" s="4"/>
      <c r="L178" s="4"/>
      <c r="M178" s="4"/>
      <c r="N178" s="4"/>
      <c r="O178" s="4"/>
    </row>
    <row r="179" spans="1:16" ht="14.45" customHeight="1" x14ac:dyDescent="0.2">
      <c r="A179" s="3">
        <v>32</v>
      </c>
      <c r="C179" s="3" t="s">
        <v>53</v>
      </c>
      <c r="D179" s="4"/>
      <c r="E179" s="4"/>
      <c r="F179" s="4"/>
      <c r="G179" s="4"/>
      <c r="H179" s="4"/>
      <c r="I179" s="4"/>
      <c r="J179" s="4"/>
      <c r="K179" s="4"/>
      <c r="L179" s="4"/>
      <c r="M179" s="4"/>
      <c r="N179" s="4"/>
      <c r="O179" s="4"/>
    </row>
    <row r="180" spans="1:16" ht="14.45" customHeight="1" x14ac:dyDescent="0.2">
      <c r="D180" s="4"/>
      <c r="E180" s="4"/>
      <c r="F180" s="4"/>
      <c r="G180" s="4"/>
      <c r="H180" s="4"/>
      <c r="I180" s="4"/>
      <c r="J180" s="4"/>
      <c r="K180" s="4"/>
      <c r="L180" s="4"/>
      <c r="M180" s="4"/>
      <c r="N180" s="4"/>
      <c r="O180" s="4"/>
    </row>
    <row r="181" spans="1:16" ht="30" customHeight="1" x14ac:dyDescent="0.2">
      <c r="C181" s="379" t="s">
        <v>293</v>
      </c>
      <c r="D181" s="379"/>
      <c r="E181" s="379"/>
      <c r="F181" s="379"/>
      <c r="G181" s="379"/>
      <c r="H181" s="379"/>
      <c r="I181" s="379"/>
      <c r="J181" s="379"/>
      <c r="K181" s="379"/>
      <c r="L181" s="379"/>
      <c r="M181" s="379"/>
      <c r="N181" s="379"/>
      <c r="O181" s="379"/>
    </row>
    <row r="182" spans="1:16" ht="14.45" customHeight="1" x14ac:dyDescent="0.2">
      <c r="G182" s="46"/>
      <c r="H182" s="21"/>
      <c r="I182" s="22"/>
      <c r="J182" s="21"/>
      <c r="K182" s="29"/>
      <c r="L182" s="21"/>
      <c r="M182" s="22"/>
      <c r="N182" s="29"/>
      <c r="O182" s="29"/>
      <c r="P182" s="21"/>
    </row>
    <row r="184" spans="1:16" ht="14.45" customHeight="1" x14ac:dyDescent="0.2">
      <c r="M184" s="47" t="s">
        <v>7</v>
      </c>
    </row>
    <row r="185" spans="1:16" ht="14.45" customHeight="1" x14ac:dyDescent="0.2">
      <c r="M185" s="47" t="s">
        <v>45</v>
      </c>
    </row>
    <row r="186" spans="1:16" ht="14.45" customHeight="1" x14ac:dyDescent="0.2">
      <c r="A186" s="3"/>
      <c r="B186" s="3"/>
      <c r="M186" s="3" t="s">
        <v>46</v>
      </c>
    </row>
    <row r="187" spans="1:16" ht="14.45" customHeight="1" x14ac:dyDescent="0.2">
      <c r="C187" s="3"/>
      <c r="M187" s="3" t="s">
        <v>17</v>
      </c>
    </row>
    <row r="188" spans="1:16" ht="14.45" customHeight="1" x14ac:dyDescent="0.2">
      <c r="A188" s="3" t="s">
        <v>18</v>
      </c>
      <c r="C188" s="3"/>
      <c r="M188" s="3"/>
    </row>
    <row r="189" spans="1:16" ht="14.45" customHeight="1" x14ac:dyDescent="0.2">
      <c r="A189" s="20" t="s">
        <v>299</v>
      </c>
    </row>
  </sheetData>
  <mergeCells count="82">
    <mergeCell ref="C15:D15"/>
    <mergeCell ref="E15:G15"/>
    <mergeCell ref="C16:D16"/>
    <mergeCell ref="E16:G16"/>
    <mergeCell ref="C21:D21"/>
    <mergeCell ref="D99:O99"/>
    <mergeCell ref="D101:O101"/>
    <mergeCell ref="C38:O38"/>
    <mergeCell ref="M20:O20"/>
    <mergeCell ref="I20:K20"/>
    <mergeCell ref="C28:D28"/>
    <mergeCell ref="E22:G22"/>
    <mergeCell ref="C54:O54"/>
    <mergeCell ref="C23:D23"/>
    <mergeCell ref="C24:D24"/>
    <mergeCell ref="E23:G23"/>
    <mergeCell ref="E24:G24"/>
    <mergeCell ref="C26:O26"/>
    <mergeCell ref="T58:V58"/>
    <mergeCell ref="Q89:AB89"/>
    <mergeCell ref="C89:O89"/>
    <mergeCell ref="C85:O85"/>
    <mergeCell ref="M58:O58"/>
    <mergeCell ref="C70:O70"/>
    <mergeCell ref="C181:O181"/>
    <mergeCell ref="I155:K155"/>
    <mergeCell ref="M155:O155"/>
    <mergeCell ref="C146:O146"/>
    <mergeCell ref="C116:O116"/>
    <mergeCell ref="C150:O150"/>
    <mergeCell ref="D173:E173"/>
    <mergeCell ref="D171:E171"/>
    <mergeCell ref="D172:E172"/>
    <mergeCell ref="C142:O142"/>
    <mergeCell ref="Q146:AA146"/>
    <mergeCell ref="Q114:AD114"/>
    <mergeCell ref="D163:E163"/>
    <mergeCell ref="Q142:Y142"/>
    <mergeCell ref="Q37:R37"/>
    <mergeCell ref="I154:O154"/>
    <mergeCell ref="D46:O46"/>
    <mergeCell ref="D48:O48"/>
    <mergeCell ref="D50:O50"/>
    <mergeCell ref="Q38:S38"/>
    <mergeCell ref="C93:O93"/>
    <mergeCell ref="Q95:AD95"/>
    <mergeCell ref="Q87:AD87"/>
    <mergeCell ref="Q91:AD91"/>
    <mergeCell ref="D92:O92"/>
    <mergeCell ref="X58:AA58"/>
    <mergeCell ref="C102:O102"/>
    <mergeCell ref="A1:O2"/>
    <mergeCell ref="Q36:AA36"/>
    <mergeCell ref="C8:O8"/>
    <mergeCell ref="C36:O36"/>
    <mergeCell ref="C31:O31"/>
    <mergeCell ref="C18:O18"/>
    <mergeCell ref="C27:O27"/>
    <mergeCell ref="C13:D13"/>
    <mergeCell ref="C14:D14"/>
    <mergeCell ref="E14:G14"/>
    <mergeCell ref="D32:O32"/>
    <mergeCell ref="C7:O7"/>
    <mergeCell ref="C22:D22"/>
    <mergeCell ref="C29:O29"/>
    <mergeCell ref="C10:O10"/>
    <mergeCell ref="M12:O12"/>
    <mergeCell ref="C112:O112"/>
    <mergeCell ref="D33:O33"/>
    <mergeCell ref="D34:O34"/>
    <mergeCell ref="C104:O104"/>
    <mergeCell ref="C110:O110"/>
    <mergeCell ref="C91:O91"/>
    <mergeCell ref="C40:O40"/>
    <mergeCell ref="C52:O52"/>
    <mergeCell ref="C68:O68"/>
    <mergeCell ref="C64:D64"/>
    <mergeCell ref="D43:P43"/>
    <mergeCell ref="C65:E65"/>
    <mergeCell ref="C63:D63"/>
    <mergeCell ref="I58:K58"/>
    <mergeCell ref="C106:O106"/>
  </mergeCells>
  <phoneticPr fontId="0" type="noConversion"/>
  <printOptions horizontalCentered="1"/>
  <pageMargins left="0.19685039370078741" right="0.15748031496062992" top="0.31496062992125984" bottom="0.23622047244094491" header="0.19685039370078741" footer="0.15748031496062992"/>
  <pageSetup paperSize="9" scale="79" fitToHeight="4" orientation="portrait" r:id="rId1"/>
  <headerFooter alignWithMargins="0">
    <oddHeader xml:space="preserve">&amp;C( &amp;P+8 )
</oddHeader>
  </headerFooter>
  <rowBreaks count="3" manualBreakCount="3">
    <brk id="35" max="14" man="1"/>
    <brk id="85" max="14" man="1"/>
    <brk id="14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PL</vt:lpstr>
      <vt:lpstr>BS</vt:lpstr>
      <vt:lpstr>Equity</vt:lpstr>
      <vt:lpstr>Cashflow</vt:lpstr>
      <vt:lpstr>Notes(Pursuant to FRS 134</vt:lpstr>
      <vt:lpstr>Notes (Pursuant to Bursa Malay)</vt:lpstr>
      <vt:lpstr>BS!Print_Area</vt:lpstr>
      <vt:lpstr>Cashflow!Print_Area</vt:lpstr>
      <vt:lpstr>Equity!Print_Area</vt:lpstr>
      <vt:lpstr>'Notes (Pursuant to Bursa Malay)'!Print_Area</vt:lpstr>
      <vt:lpstr>'Notes(Pursuant to FRS 134'!Print_Area</vt:lpstr>
      <vt:lpstr>PL!Print_Area</vt:lpstr>
      <vt:lpstr>BS!Print_Titles</vt:lpstr>
    </vt:vector>
  </TitlesOfParts>
  <Company>IOI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IOI Corporation Sdn Bhd</dc:creator>
  <cp:lastModifiedBy> </cp:lastModifiedBy>
  <cp:lastPrinted>2012-08-03T07:54:18Z</cp:lastPrinted>
  <dcterms:created xsi:type="dcterms:W3CDTF">1999-02-13T02:20:00Z</dcterms:created>
  <dcterms:modified xsi:type="dcterms:W3CDTF">2012-08-03T09:37:24Z</dcterms:modified>
</cp:coreProperties>
</file>